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iel\Documents\rozpočty 2018\Okna Třeboň výměna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01 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Pol'!$A$1:$S$79</definedName>
    <definedName name="_xlnm.Print_Area" localSheetId="0">Stavba!$A$1:$J$64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19" i="1" s="1"/>
  <c r="I61" i="1"/>
  <c r="I60" i="1"/>
  <c r="I59" i="1"/>
  <c r="I58" i="1"/>
  <c r="I57" i="1"/>
  <c r="I17" i="1" s="1"/>
  <c r="I56" i="1"/>
  <c r="I55" i="1"/>
  <c r="I54" i="1"/>
  <c r="I53" i="1"/>
  <c r="I52" i="1"/>
  <c r="I16" i="1" s="1"/>
  <c r="I51" i="1"/>
  <c r="I50" i="1"/>
  <c r="I49" i="1"/>
  <c r="G41" i="1"/>
  <c r="F41" i="1"/>
  <c r="G40" i="1"/>
  <c r="F40" i="1"/>
  <c r="G39" i="1"/>
  <c r="F39" i="1"/>
  <c r="H39" i="1" s="1"/>
  <c r="H42" i="1" s="1"/>
  <c r="G69" i="11"/>
  <c r="AC69" i="11"/>
  <c r="AD69" i="11"/>
  <c r="I7" i="11"/>
  <c r="K7" i="11"/>
  <c r="Q7" i="11"/>
  <c r="G8" i="11"/>
  <c r="M8" i="11" s="1"/>
  <c r="M7" i="11" s="1"/>
  <c r="I8" i="11"/>
  <c r="K8" i="11"/>
  <c r="O8" i="11"/>
  <c r="O7" i="11" s="1"/>
  <c r="Q8" i="11"/>
  <c r="I9" i="11"/>
  <c r="K9" i="11"/>
  <c r="Q9" i="11"/>
  <c r="G10" i="11"/>
  <c r="M10" i="11" s="1"/>
  <c r="M9" i="11" s="1"/>
  <c r="I10" i="11"/>
  <c r="K10" i="11"/>
  <c r="O10" i="11"/>
  <c r="O9" i="11" s="1"/>
  <c r="Q10" i="11"/>
  <c r="I12" i="11"/>
  <c r="K12" i="11"/>
  <c r="Q12" i="11"/>
  <c r="G13" i="11"/>
  <c r="M13" i="11" s="1"/>
  <c r="M12" i="11" s="1"/>
  <c r="I13" i="11"/>
  <c r="K13" i="11"/>
  <c r="O13" i="11"/>
  <c r="O12" i="11" s="1"/>
  <c r="Q13" i="11"/>
  <c r="G16" i="11"/>
  <c r="M16" i="11" s="1"/>
  <c r="M15" i="11" s="1"/>
  <c r="I16" i="11"/>
  <c r="K16" i="11"/>
  <c r="O16" i="11"/>
  <c r="O15" i="11" s="1"/>
  <c r="Q16" i="11"/>
  <c r="G18" i="11"/>
  <c r="M18" i="11" s="1"/>
  <c r="I18" i="11"/>
  <c r="I15" i="11" s="1"/>
  <c r="K18" i="11"/>
  <c r="K15" i="11" s="1"/>
  <c r="O18" i="11"/>
  <c r="Q18" i="11"/>
  <c r="Q15" i="11" s="1"/>
  <c r="G20" i="11"/>
  <c r="M20" i="11" s="1"/>
  <c r="M19" i="11" s="1"/>
  <c r="I20" i="11"/>
  <c r="I19" i="11" s="1"/>
  <c r="K20" i="11"/>
  <c r="K19" i="11" s="1"/>
  <c r="O20" i="11"/>
  <c r="Q20" i="11"/>
  <c r="Q19" i="11" s="1"/>
  <c r="G22" i="11"/>
  <c r="M22" i="11" s="1"/>
  <c r="I22" i="11"/>
  <c r="K22" i="11"/>
  <c r="O22" i="11"/>
  <c r="O19" i="11" s="1"/>
  <c r="Q22" i="11"/>
  <c r="I24" i="11"/>
  <c r="K24" i="11"/>
  <c r="Q24" i="11"/>
  <c r="G25" i="11"/>
  <c r="M25" i="11" s="1"/>
  <c r="M24" i="11" s="1"/>
  <c r="I25" i="11"/>
  <c r="K25" i="11"/>
  <c r="O25" i="11"/>
  <c r="O24" i="11" s="1"/>
  <c r="Q25" i="11"/>
  <c r="G27" i="11"/>
  <c r="G26" i="11" s="1"/>
  <c r="I27" i="11"/>
  <c r="K27" i="11"/>
  <c r="O27" i="11"/>
  <c r="O26" i="11" s="1"/>
  <c r="Q27" i="11"/>
  <c r="G29" i="11"/>
  <c r="M29" i="11" s="1"/>
  <c r="I29" i="11"/>
  <c r="I26" i="11" s="1"/>
  <c r="K29" i="11"/>
  <c r="K26" i="11" s="1"/>
  <c r="O29" i="11"/>
  <c r="Q29" i="11"/>
  <c r="Q26" i="11" s="1"/>
  <c r="G31" i="11"/>
  <c r="M31" i="11" s="1"/>
  <c r="I31" i="11"/>
  <c r="I30" i="11" s="1"/>
  <c r="K31" i="11"/>
  <c r="K30" i="11" s="1"/>
  <c r="O31" i="11"/>
  <c r="Q31" i="11"/>
  <c r="Q30" i="11" s="1"/>
  <c r="G33" i="11"/>
  <c r="M33" i="11" s="1"/>
  <c r="I33" i="11"/>
  <c r="K33" i="11"/>
  <c r="O33" i="11"/>
  <c r="O30" i="11" s="1"/>
  <c r="Q33" i="11"/>
  <c r="G35" i="11"/>
  <c r="M35" i="11" s="1"/>
  <c r="I35" i="11"/>
  <c r="K35" i="11"/>
  <c r="O35" i="11"/>
  <c r="Q35" i="11"/>
  <c r="G37" i="11"/>
  <c r="M37" i="11" s="1"/>
  <c r="I37" i="11"/>
  <c r="K37" i="11"/>
  <c r="O37" i="11"/>
  <c r="Q37" i="11"/>
  <c r="G39" i="11"/>
  <c r="M39" i="11" s="1"/>
  <c r="I39" i="11"/>
  <c r="K39" i="11"/>
  <c r="O39" i="11"/>
  <c r="O38" i="11" s="1"/>
  <c r="Q39" i="11"/>
  <c r="G40" i="11"/>
  <c r="M40" i="11" s="1"/>
  <c r="I40" i="11"/>
  <c r="I38" i="11" s="1"/>
  <c r="K40" i="11"/>
  <c r="K38" i="11" s="1"/>
  <c r="O40" i="11"/>
  <c r="Q40" i="11"/>
  <c r="G41" i="11"/>
  <c r="M41" i="11" s="1"/>
  <c r="I41" i="11"/>
  <c r="K41" i="11"/>
  <c r="O41" i="11"/>
  <c r="Q41" i="11"/>
  <c r="G42" i="11"/>
  <c r="M42" i="11" s="1"/>
  <c r="I42" i="11"/>
  <c r="K42" i="11"/>
  <c r="O42" i="11"/>
  <c r="Q42" i="11"/>
  <c r="Q38" i="11" s="1"/>
  <c r="G43" i="11"/>
  <c r="M43" i="11" s="1"/>
  <c r="I43" i="11"/>
  <c r="K43" i="11"/>
  <c r="O43" i="11"/>
  <c r="Q43" i="11"/>
  <c r="G44" i="11"/>
  <c r="M44" i="11" s="1"/>
  <c r="I44" i="11"/>
  <c r="K44" i="11"/>
  <c r="O44" i="11"/>
  <c r="Q44" i="11"/>
  <c r="G45" i="11"/>
  <c r="M45" i="11" s="1"/>
  <c r="I45" i="11"/>
  <c r="K45" i="11"/>
  <c r="O45" i="11"/>
  <c r="Q45" i="11"/>
  <c r="G46" i="11"/>
  <c r="M46" i="11" s="1"/>
  <c r="I46" i="11"/>
  <c r="K46" i="11"/>
  <c r="O46" i="11"/>
  <c r="Q46" i="11"/>
  <c r="G48" i="11"/>
  <c r="M48" i="11" s="1"/>
  <c r="M47" i="11" s="1"/>
  <c r="I48" i="11"/>
  <c r="I47" i="11" s="1"/>
  <c r="K48" i="11"/>
  <c r="K47" i="11" s="1"/>
  <c r="O48" i="11"/>
  <c r="Q48" i="11"/>
  <c r="Q47" i="11" s="1"/>
  <c r="G50" i="11"/>
  <c r="M50" i="11" s="1"/>
  <c r="I50" i="11"/>
  <c r="K50" i="11"/>
  <c r="O50" i="11"/>
  <c r="O47" i="11" s="1"/>
  <c r="Q50" i="11"/>
  <c r="I51" i="11"/>
  <c r="K51" i="11"/>
  <c r="Q51" i="11"/>
  <c r="G52" i="11"/>
  <c r="M52" i="11" s="1"/>
  <c r="M51" i="11" s="1"/>
  <c r="I52" i="11"/>
  <c r="K52" i="11"/>
  <c r="O52" i="11"/>
  <c r="O51" i="11" s="1"/>
  <c r="Q52" i="11"/>
  <c r="I55" i="11"/>
  <c r="K55" i="11"/>
  <c r="Q55" i="11"/>
  <c r="G56" i="11"/>
  <c r="G55" i="11" s="1"/>
  <c r="I56" i="11"/>
  <c r="K56" i="11"/>
  <c r="O56" i="11"/>
  <c r="O55" i="11" s="1"/>
  <c r="Q56" i="11"/>
  <c r="G58" i="11"/>
  <c r="G57" i="11" s="1"/>
  <c r="I58" i="11"/>
  <c r="K58" i="11"/>
  <c r="O58" i="11"/>
  <c r="O57" i="11" s="1"/>
  <c r="Q58" i="11"/>
  <c r="G59" i="11"/>
  <c r="M59" i="11" s="1"/>
  <c r="I59" i="11"/>
  <c r="I57" i="11" s="1"/>
  <c r="K59" i="11"/>
  <c r="K57" i="11" s="1"/>
  <c r="O59" i="11"/>
  <c r="Q59" i="11"/>
  <c r="Q57" i="11" s="1"/>
  <c r="G60" i="11"/>
  <c r="M60" i="11" s="1"/>
  <c r="I60" i="11"/>
  <c r="K60" i="11"/>
  <c r="O60" i="11"/>
  <c r="Q60" i="11"/>
  <c r="G61" i="11"/>
  <c r="M61" i="11" s="1"/>
  <c r="I61" i="11"/>
  <c r="K61" i="11"/>
  <c r="O61" i="11"/>
  <c r="Q61" i="11"/>
  <c r="G62" i="11"/>
  <c r="M62" i="11" s="1"/>
  <c r="I62" i="11"/>
  <c r="K62" i="11"/>
  <c r="O62" i="11"/>
  <c r="Q62" i="11"/>
  <c r="I63" i="11"/>
  <c r="K63" i="11"/>
  <c r="Q63" i="11"/>
  <c r="G64" i="11"/>
  <c r="M64" i="11" s="1"/>
  <c r="M63" i="11" s="1"/>
  <c r="I64" i="11"/>
  <c r="K64" i="11"/>
  <c r="O64" i="11"/>
  <c r="O63" i="11" s="1"/>
  <c r="Q64" i="11"/>
  <c r="I65" i="11"/>
  <c r="K65" i="11"/>
  <c r="Q65" i="11"/>
  <c r="G66" i="11"/>
  <c r="M66" i="11" s="1"/>
  <c r="M65" i="11" s="1"/>
  <c r="I66" i="11"/>
  <c r="K66" i="11"/>
  <c r="O66" i="11"/>
  <c r="O65" i="11" s="1"/>
  <c r="Q66" i="11"/>
  <c r="I20" i="1"/>
  <c r="I18" i="1"/>
  <c r="G27" i="1"/>
  <c r="G42" i="1"/>
  <c r="G25" i="1" s="1"/>
  <c r="G26" i="1" s="1"/>
  <c r="H41" i="1"/>
  <c r="I41" i="1" s="1"/>
  <c r="H40" i="1"/>
  <c r="I40" i="1" s="1"/>
  <c r="J28" i="1"/>
  <c r="J26" i="1"/>
  <c r="G38" i="1"/>
  <c r="F38" i="1"/>
  <c r="H32" i="1"/>
  <c r="J23" i="1"/>
  <c r="J24" i="1"/>
  <c r="J25" i="1"/>
  <c r="J27" i="1"/>
  <c r="E24" i="1"/>
  <c r="E26" i="1"/>
  <c r="I64" i="1" l="1"/>
  <c r="J60" i="1" s="1"/>
  <c r="F42" i="1"/>
  <c r="M38" i="11"/>
  <c r="M30" i="11"/>
  <c r="G65" i="11"/>
  <c r="G63" i="11"/>
  <c r="G51" i="11"/>
  <c r="G38" i="11"/>
  <c r="G24" i="11"/>
  <c r="G15" i="11"/>
  <c r="G12" i="11"/>
  <c r="G9" i="11"/>
  <c r="G7" i="11"/>
  <c r="G47" i="11"/>
  <c r="G30" i="11"/>
  <c r="G19" i="11"/>
  <c r="M58" i="11"/>
  <c r="M57" i="11" s="1"/>
  <c r="M56" i="11"/>
  <c r="M55" i="11" s="1"/>
  <c r="M27" i="11"/>
  <c r="M26" i="11" s="1"/>
  <c r="I21" i="1"/>
  <c r="J54" i="1"/>
  <c r="J52" i="1"/>
  <c r="J56" i="1"/>
  <c r="I39" i="1"/>
  <c r="I42" i="1" s="1"/>
  <c r="J39" i="1" s="1"/>
  <c r="J42" i="1" s="1"/>
  <c r="J59" i="1" l="1"/>
  <c r="J62" i="1"/>
  <c r="J53" i="1"/>
  <c r="J51" i="1"/>
  <c r="J63" i="1"/>
  <c r="J61" i="1"/>
  <c r="J50" i="1"/>
  <c r="J57" i="1"/>
  <c r="J55" i="1"/>
  <c r="J58" i="1"/>
  <c r="J49" i="1"/>
  <c r="G28" i="1"/>
  <c r="G23" i="1"/>
  <c r="J41" i="1"/>
  <c r="J40" i="1"/>
  <c r="J64" i="1" l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<sst xmlns="http://schemas.openxmlformats.org/spreadsheetml/2006/main" count="438" uniqueCount="203">
  <si>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</si>
  <si>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</si>
  <si>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</si>
  <si>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</si>
  <si>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</si>
  <si>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</si>
  <si>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</si>
  <si>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</si>
  <si>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</si>
  <si>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</si>
  <si>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</si>
  <si>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</si>
  <si>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</si>
  <si>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</si>
  <si>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</si>
  <si>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</si>
  <si>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</si>
  <si>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</si>
  <si>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</si>
  <si>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</si>
  <si>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</si>
  <si>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</si>
  <si>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</si>
  <si>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</si>
  <si>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</si>
  <si>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</si>
  <si>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</si>
  <si>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</si>
  <si>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</si>
  <si>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</si>
  <si>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</si>
  <si>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</si>
  <si>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</si>
  <si>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</si>
  <si>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</si>
  <si>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</si>
  <si>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</si>
  <si>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</si>
  <si>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</si>
  <si>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</si>
  <si>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</si>
  <si>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</si>
  <si>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Výměna oken severní a jižní fasády sportovní haly Třeboň</t>
  </si>
  <si>
    <t>Objekt:</t>
  </si>
  <si>
    <t>Rozpočet:</t>
  </si>
  <si>
    <t>2018/32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</si>
  <si>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</si>
  <si>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</si>
  <si>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</si>
  <si>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</si>
  <si>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</si>
  <si>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</si>
  <si>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</si>
  <si>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</si>
  <si>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</si>
  <si>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</si>
  <si>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</si>
  <si>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</si>
  <si>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</si>
  <si>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</si>
  <si>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</si>
  <si>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</si>
  <si>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</si>
  <si>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</si>
  <si>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</si>
  <si>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</si>
  <si>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</si>
  <si>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</si>
  <si>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</si>
  <si>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</si>
  <si>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</si>
  <si>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</si>
  <si>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</si>
  <si>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</si>
  <si>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</si>
  <si>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</si>
  <si>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</si>
  <si>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</si>
  <si>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</si>
  <si>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</si>
  <si>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</si>
  <si>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</si>
  <si>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</si>
  <si>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</si>
  <si>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</si>
  <si>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</si>
  <si>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</si>
  <si>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</si>
  <si>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</si>
  <si>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</si>
  <si>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</si>
  <si>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</si>
  <si>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</si>
  <si>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</si>
  <si>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</si>
  <si>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</si>
  <si>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</si>
  <si>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</si>
  <si>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</si>
  <si>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</si>
  <si>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</si>
  <si>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</si>
  <si>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</si>
  <si>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612425931</t>
  </si>
  <si>
    <t>Omítka vápenná vnitřního ostění - štuková</t>
  </si>
  <si>
    <t>m2</t>
  </si>
  <si>
    <t>801-4</t>
  </si>
  <si>
    <t>RTS</t>
  </si>
  <si>
    <t>POL1_</t>
  </si>
  <si>
    <t>632451024</t>
  </si>
  <si>
    <t>Vyrovnávací potěr MC 15, v pásu, tl. 50 mm</t>
  </si>
  <si>
    <t>801-1</t>
  </si>
  <si>
    <t>oprava pod parapety : 0,4*(30,05+12,05)</t>
  </si>
  <si>
    <t>VV</t>
  </si>
  <si>
    <t>941955002</t>
  </si>
  <si>
    <t>Lešení lehké pomocné, výška podlahy do 1,9 m</t>
  </si>
  <si>
    <t>800-3</t>
  </si>
  <si>
    <t>(30,05+12,05)*2</t>
  </si>
  <si>
    <t>952901111</t>
  </si>
  <si>
    <t>Vyčištění budov o výšce podlaží do 4 m</t>
  </si>
  <si>
    <t>150</t>
  </si>
  <si>
    <t>952902110</t>
  </si>
  <si>
    <t>Čištění zametáním v místnostech a chodbách</t>
  </si>
  <si>
    <t>965043331</t>
  </si>
  <si>
    <t>Bourání podkladů bet., potěr tl. 10 cm, pl. 4 m2</t>
  </si>
  <si>
    <t>m3</t>
  </si>
  <si>
    <t>801-3</t>
  </si>
  <si>
    <t>úprava pod parapety : 0,08*0,4*(30,05+12,05)</t>
  </si>
  <si>
    <t>978013191</t>
  </si>
  <si>
    <t>Otlučení omítek vnitřních stěn v rozsahu do 100 %</t>
  </si>
  <si>
    <t>otlučení špalet pro demontáž a montáž : 0,3*(30,05+12,05+4,29*4)</t>
  </si>
  <si>
    <t>999281105</t>
  </si>
  <si>
    <t>Přesun hmot pro opravy a údržbu do výšky 6 m</t>
  </si>
  <si>
    <t>t</t>
  </si>
  <si>
    <t>POL7_</t>
  </si>
  <si>
    <t>764-1</t>
  </si>
  <si>
    <t>D+M parapet hliníkový rš.410,viz K3 a K4</t>
  </si>
  <si>
    <t>m</t>
  </si>
  <si>
    <t>Vlastní</t>
  </si>
  <si>
    <t>12,05+30,05</t>
  </si>
  <si>
    <t>998764201</t>
  </si>
  <si>
    <t>Přesun hmot pro klempířské konstr., výšky do 6 m</t>
  </si>
  <si>
    <t>800-764</t>
  </si>
  <si>
    <t>766694114</t>
  </si>
  <si>
    <t>Montáž parapetních desek š.do 30 cm,dl.nad 260 cm</t>
  </si>
  <si>
    <t>kus</t>
  </si>
  <si>
    <t>800-766</t>
  </si>
  <si>
    <t>(32,05+12,05)/2,6</t>
  </si>
  <si>
    <t>766-1</t>
  </si>
  <si>
    <t>D+M oprava vnějšího dřevěného obkladu nad pásy oken,obroušení+nátěr</t>
  </si>
  <si>
    <t>30,05+12,05</t>
  </si>
  <si>
    <t>60780012</t>
  </si>
  <si>
    <t>Parapet interiér plast  š. 250 mm s nosem</t>
  </si>
  <si>
    <t>SPCM</t>
  </si>
  <si>
    <t>POL3_</t>
  </si>
  <si>
    <t>1,1*(32,05+12,05)</t>
  </si>
  <si>
    <t>998766201</t>
  </si>
  <si>
    <t>Přesun hmot pro truhlářské konstr., výšky do 6 m</t>
  </si>
  <si>
    <t>P10</t>
  </si>
  <si>
    <t>D+M hliníkových výplní,1500/4290,členění a specifikace dle výpisu prvků,vč.lištování</t>
  </si>
  <si>
    <t>P6</t>
  </si>
  <si>
    <t>P7</t>
  </si>
  <si>
    <t>P8</t>
  </si>
  <si>
    <t>P9</t>
  </si>
  <si>
    <t>Z3</t>
  </si>
  <si>
    <t>Stav.ocelový sloupek,60/120,staticképrověření kce,odstranění nátěru,nový nátěr</t>
  </si>
  <si>
    <t>Z4</t>
  </si>
  <si>
    <t>Stav.ocelový sloup,IPE 300,staticképrověření kce,odstranění nátěru,nový nátěr</t>
  </si>
  <si>
    <t>998767201</t>
  </si>
  <si>
    <t>Přesun hmot pro zámečnické konstr., výšky do 6 m</t>
  </si>
  <si>
    <t>800-767</t>
  </si>
  <si>
    <t>784121201</t>
  </si>
  <si>
    <t>Penetrace podkladu barvou JUB, Bio vápenná, 1 x</t>
  </si>
  <si>
    <t>800-784</t>
  </si>
  <si>
    <t>17,78</t>
  </si>
  <si>
    <t>784122112</t>
  </si>
  <si>
    <t>Malba vápenná JUB, Bio, bílá, bez penetrace, 2 x</t>
  </si>
  <si>
    <t>787-1</t>
  </si>
  <si>
    <t>Vysklívání výkladců polykarbonát  plochý,vč.demontáže zasklívacích lišt a ostatní kotevních prvků</t>
  </si>
  <si>
    <t>12,05*4,29</t>
  </si>
  <si>
    <t>30,05*4,29</t>
  </si>
  <si>
    <t>EI-viz sam.rozpočet</t>
  </si>
  <si>
    <t>979990163</t>
  </si>
  <si>
    <t>Poplatek za skládku suti - plast+sklo</t>
  </si>
  <si>
    <t>979082219</t>
  </si>
  <si>
    <t>Příplatek za dopravu suti po suchu za další 1 km</t>
  </si>
  <si>
    <t>822-1</t>
  </si>
  <si>
    <t>POL8_</t>
  </si>
  <si>
    <t>979087212</t>
  </si>
  <si>
    <t>Nakládání suti na dopravní prostředky - komunikace</t>
  </si>
  <si>
    <t>979082111</t>
  </si>
  <si>
    <t>Vnitrostaveništní doprava suti do 10 m</t>
  </si>
  <si>
    <t>979990001</t>
  </si>
  <si>
    <t>Poplatek za skládku stavební suti</t>
  </si>
  <si>
    <t>VRN</t>
  </si>
  <si>
    <t>ON-1</t>
  </si>
  <si>
    <t>Zakrývání stav.podlahových krytiny geotextilií</t>
  </si>
  <si>
    <t>3*(33+15)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</si>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</sst>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2" borderId="31" xfId="0" applyNumberFormat="1" applyFill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16" fillId="3" borderId="30" xfId="0" applyNumberFormat="1" applyFon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72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91" t="s">
        <v>4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24</v>
      </c>
      <c r="C2" s="106"/>
      <c r="D2" s="107" t="s">
        <v>45</v>
      </c>
      <c r="E2" s="107" t="s">
        <v>42</v>
      </c>
      <c r="F2" s="108"/>
      <c r="G2" s="109"/>
      <c r="H2" s="108"/>
      <c r="I2" s="109"/>
      <c r="J2" s="110"/>
      <c r="O2" s="2"/>
    </row>
    <row r="3" spans="1:15" ht="23.25" customHeight="1" x14ac:dyDescent="0.2">
      <c r="A3" s="4"/>
      <c r="B3" s="111" t="s">
        <v>43</v>
      </c>
      <c r="C3" s="106"/>
      <c r="D3" s="112" t="s">
        <v>41</v>
      </c>
      <c r="E3" s="112" t="s">
        <v>42</v>
      </c>
      <c r="F3" s="113"/>
      <c r="G3" s="113"/>
      <c r="H3" s="106"/>
      <c r="I3" s="114"/>
      <c r="J3" s="115"/>
    </row>
    <row r="4" spans="1:15" ht="23.25" customHeight="1" x14ac:dyDescent="0.2">
      <c r="A4" s="4"/>
      <c r="B4" s="116" t="s">
        <v>44</v>
      </c>
      <c r="C4" s="117"/>
      <c r="D4" s="118" t="s">
        <v>41</v>
      </c>
      <c r="E4" s="118" t="s">
        <v>42</v>
      </c>
      <c r="F4" s="119"/>
      <c r="G4" s="120"/>
      <c r="H4" s="119"/>
      <c r="I4" s="120"/>
      <c r="J4" s="121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2"/>
      <c r="E11" s="122"/>
      <c r="F11" s="122"/>
      <c r="G11" s="122"/>
      <c r="H11" s="28" t="s">
        <v>36</v>
      </c>
      <c r="I11" s="126"/>
      <c r="J11" s="11"/>
    </row>
    <row r="12" spans="1:15" ht="15.75" customHeight="1" x14ac:dyDescent="0.2">
      <c r="A12" s="4"/>
      <c r="B12" s="42"/>
      <c r="C12" s="26"/>
      <c r="D12" s="123"/>
      <c r="E12" s="123"/>
      <c r="F12" s="123"/>
      <c r="G12" s="123"/>
      <c r="H12" s="28" t="s">
        <v>37</v>
      </c>
      <c r="I12" s="126"/>
      <c r="J12" s="11"/>
    </row>
    <row r="13" spans="1:15" ht="15.75" customHeight="1" x14ac:dyDescent="0.2">
      <c r="A13" s="4"/>
      <c r="B13" s="43"/>
      <c r="C13" s="125"/>
      <c r="D13" s="124"/>
      <c r="E13" s="124"/>
      <c r="F13" s="124"/>
      <c r="G13" s="124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8"/>
      <c r="F15" s="98"/>
      <c r="G15" s="99"/>
      <c r="H15" s="99"/>
      <c r="I15" s="99" t="s">
        <v>31</v>
      </c>
      <c r="J15" s="100"/>
    </row>
    <row r="16" spans="1:15" ht="23.25" customHeight="1" x14ac:dyDescent="0.2">
      <c r="A16" s="203" t="s">
        <v>26</v>
      </c>
      <c r="B16" s="204" t="s">
        <v>26</v>
      </c>
      <c r="C16" s="59"/>
      <c r="D16" s="60"/>
      <c r="E16" s="85"/>
      <c r="F16" s="86"/>
      <c r="G16" s="85"/>
      <c r="H16" s="86"/>
      <c r="I16" s="85">
        <f>SUMIF(F49:F63,A16,I49:I63)+SUMIF(F49:F63,"PSU",I49:I63)</f>
        <v>0</v>
      </c>
      <c r="J16" s="87"/>
    </row>
    <row r="17" spans="1:10" ht="23.25" customHeight="1" x14ac:dyDescent="0.2">
      <c r="A17" s="203" t="s">
        <v>27</v>
      </c>
      <c r="B17" s="204" t="s">
        <v>27</v>
      </c>
      <c r="C17" s="59"/>
      <c r="D17" s="60"/>
      <c r="E17" s="85"/>
      <c r="F17" s="86"/>
      <c r="G17" s="85"/>
      <c r="H17" s="86"/>
      <c r="I17" s="85">
        <f>SUMIF(F49:F63,A17,I49:I63)</f>
        <v>0</v>
      </c>
      <c r="J17" s="87"/>
    </row>
    <row r="18" spans="1:10" ht="23.25" customHeight="1" x14ac:dyDescent="0.2">
      <c r="A18" s="203" t="s">
        <v>28</v>
      </c>
      <c r="B18" s="204" t="s">
        <v>28</v>
      </c>
      <c r="C18" s="59"/>
      <c r="D18" s="60"/>
      <c r="E18" s="85"/>
      <c r="F18" s="86"/>
      <c r="G18" s="85"/>
      <c r="H18" s="86"/>
      <c r="I18" s="85">
        <f>SUMIF(F49:F63,A18,I49:I63)</f>
        <v>0</v>
      </c>
      <c r="J18" s="87"/>
    </row>
    <row r="19" spans="1:10" ht="23.25" customHeight="1" x14ac:dyDescent="0.2">
      <c r="A19" s="203" t="s">
        <v>78</v>
      </c>
      <c r="B19" s="204" t="s">
        <v>29</v>
      </c>
      <c r="C19" s="59"/>
      <c r="D19" s="60"/>
      <c r="E19" s="85"/>
      <c r="F19" s="86"/>
      <c r="G19" s="85"/>
      <c r="H19" s="86"/>
      <c r="I19" s="85">
        <f>SUMIF(F49:F63,A19,I49:I63)</f>
        <v>0</v>
      </c>
      <c r="J19" s="87"/>
    </row>
    <row r="20" spans="1:10" ht="23.25" customHeight="1" x14ac:dyDescent="0.2">
      <c r="A20" s="203" t="s">
        <v>79</v>
      </c>
      <c r="B20" s="204" t="s">
        <v>30</v>
      </c>
      <c r="C20" s="59"/>
      <c r="D20" s="60"/>
      <c r="E20" s="85"/>
      <c r="F20" s="86"/>
      <c r="G20" s="85"/>
      <c r="H20" s="86"/>
      <c r="I20" s="85">
        <f>SUMIF(F49:F63,A20,I49:I63)</f>
        <v>0</v>
      </c>
      <c r="J20" s="87"/>
    </row>
    <row r="21" spans="1:10" ht="23.25" customHeight="1" x14ac:dyDescent="0.2">
      <c r="A21" s="4"/>
      <c r="B21" s="75" t="s">
        <v>31</v>
      </c>
      <c r="C21" s="76"/>
      <c r="D21" s="77"/>
      <c r="E21" s="88"/>
      <c r="F21" s="97"/>
      <c r="G21" s="88"/>
      <c r="H21" s="97"/>
      <c r="I21" s="88">
        <f>SUM(I16:J20)</f>
        <v>0</v>
      </c>
      <c r="J21" s="8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3">
        <f>ZakladDPHSniVypocet</f>
        <v>0</v>
      </c>
      <c r="H23" s="84"/>
      <c r="I23" s="8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1">
        <f>ZakladDPHSni*SazbaDPH1/100</f>
        <v>0</v>
      </c>
      <c r="H24" s="82"/>
      <c r="I24" s="8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3">
        <f>ZakladDPHZaklVypocet</f>
        <v>0</v>
      </c>
      <c r="H25" s="84"/>
      <c r="I25" s="8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4">
        <f>ZakladDPHZakl*SazbaDPH2/100</f>
        <v>0</v>
      </c>
      <c r="H26" s="95"/>
      <c r="I26" s="95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6">
        <f>0</f>
        <v>0</v>
      </c>
      <c r="H27" s="96"/>
      <c r="I27" s="96"/>
      <c r="J27" s="64" t="str">
        <f t="shared" si="0"/>
        <v>CZK</v>
      </c>
    </row>
    <row r="28" spans="1:10" ht="27.75" hidden="1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4"/>
      <c r="B29" s="164" t="s">
        <v>38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43332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0" t="s">
        <v>2</v>
      </c>
      <c r="E35" s="9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2"/>
      <c r="G37" s="152"/>
      <c r="H37" s="152"/>
      <c r="I37" s="152"/>
      <c r="J37" s="3"/>
    </row>
    <row r="38" spans="1:10" ht="25.5" hidden="1" customHeight="1" x14ac:dyDescent="0.2">
      <c r="A38" s="131" t="s">
        <v>40</v>
      </c>
      <c r="B38" s="137" t="s">
        <v>18</v>
      </c>
      <c r="C38" s="138" t="s">
        <v>6</v>
      </c>
      <c r="D38" s="139"/>
      <c r="E38" s="139"/>
      <c r="F38" s="153" t="str">
        <f>B23</f>
        <v>Základ pro sníženou DPH</v>
      </c>
      <c r="G38" s="153" t="str">
        <f>B25</f>
        <v>Základ pro základní DPH</v>
      </c>
      <c r="H38" s="154" t="s">
        <v>19</v>
      </c>
      <c r="I38" s="154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46</v>
      </c>
      <c r="C39" s="142"/>
      <c r="D39" s="143"/>
      <c r="E39" s="143"/>
      <c r="F39" s="155">
        <f>'01 01 Pol'!AC69</f>
        <v>0</v>
      </c>
      <c r="G39" s="156">
        <f>'01 01 Pol'!AD69</f>
        <v>0</v>
      </c>
      <c r="H39" s="157">
        <f>(F39*SazbaDPH1/100)+(G39*SazbaDPH2/100)</f>
        <v>0</v>
      </c>
      <c r="I39" s="157">
        <f>F39+G39+H39</f>
        <v>0</v>
      </c>
      <c r="J39" s="144" t="str">
        <f>IF(CenaCelkemVypocet=0,"",I39/CenaCelkemVypocet*100)</f>
        <v/>
      </c>
    </row>
    <row r="40" spans="1:10" ht="25.5" hidden="1" customHeight="1" x14ac:dyDescent="0.2">
      <c r="A40" s="131">
        <v>2</v>
      </c>
      <c r="B40" s="133" t="s">
        <v>41</v>
      </c>
      <c r="C40" s="132" t="s">
        <v>42</v>
      </c>
      <c r="D40" s="136"/>
      <c r="E40" s="136"/>
      <c r="F40" s="158">
        <f>'01 01 Pol'!AC69</f>
        <v>0</v>
      </c>
      <c r="G40" s="159">
        <f>'01 01 Pol'!AD69</f>
        <v>0</v>
      </c>
      <c r="H40" s="159">
        <f>(F40*SazbaDPH1/100)+(G40*SazbaDPH2/100)</f>
        <v>0</v>
      </c>
      <c r="I40" s="159">
        <f>F40+G40+H40</f>
        <v>0</v>
      </c>
      <c r="J40" s="134" t="str">
        <f>IF(CenaCelkemVypocet=0,"",I40/CenaCelkemVypocet*100)</f>
        <v/>
      </c>
    </row>
    <row r="41" spans="1:10" ht="25.5" hidden="1" customHeight="1" x14ac:dyDescent="0.2">
      <c r="A41" s="131">
        <v>3</v>
      </c>
      <c r="B41" s="145" t="s">
        <v>41</v>
      </c>
      <c r="C41" s="146" t="s">
        <v>42</v>
      </c>
      <c r="D41" s="147"/>
      <c r="E41" s="147"/>
      <c r="F41" s="160">
        <f>'01 01 Pol'!AC69</f>
        <v>0</v>
      </c>
      <c r="G41" s="161">
        <f>'01 01 Pol'!AD69</f>
        <v>0</v>
      </c>
      <c r="H41" s="161">
        <f>(F41*SazbaDPH1/100)+(G41*SazbaDPH2/100)</f>
        <v>0</v>
      </c>
      <c r="I41" s="161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1"/>
      <c r="B42" s="149" t="s">
        <v>47</v>
      </c>
      <c r="C42" s="150"/>
      <c r="D42" s="150"/>
      <c r="E42" s="15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35">
        <f>SUMIF(A39:A41,"=1",J39:J41)</f>
        <v>0</v>
      </c>
    </row>
    <row r="46" spans="1:10" ht="15.75" x14ac:dyDescent="0.25">
      <c r="B46" s="173" t="s">
        <v>49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50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5" t="s">
        <v>51</v>
      </c>
      <c r="C49" s="186" t="s">
        <v>52</v>
      </c>
      <c r="D49" s="187"/>
      <c r="E49" s="187"/>
      <c r="F49" s="195" t="s">
        <v>26</v>
      </c>
      <c r="G49" s="196"/>
      <c r="H49" s="196"/>
      <c r="I49" s="196">
        <f>'01 01 Pol'!G7</f>
        <v>0</v>
      </c>
      <c r="J49" s="191" t="str">
        <f>IF(I64=0,"",I49/I64*100)</f>
        <v/>
      </c>
    </row>
    <row r="50" spans="1:10" ht="25.5" customHeight="1" x14ac:dyDescent="0.2">
      <c r="A50" s="175"/>
      <c r="B50" s="178" t="s">
        <v>53</v>
      </c>
      <c r="C50" s="177" t="s">
        <v>54</v>
      </c>
      <c r="D50" s="179"/>
      <c r="E50" s="179"/>
      <c r="F50" s="197" t="s">
        <v>26</v>
      </c>
      <c r="G50" s="198"/>
      <c r="H50" s="198"/>
      <c r="I50" s="198">
        <f>'01 01 Pol'!G9</f>
        <v>0</v>
      </c>
      <c r="J50" s="192" t="str">
        <f>IF(I64=0,"",I50/I64*100)</f>
        <v/>
      </c>
    </row>
    <row r="51" spans="1:10" ht="25.5" customHeight="1" x14ac:dyDescent="0.2">
      <c r="A51" s="175"/>
      <c r="B51" s="178" t="s">
        <v>55</v>
      </c>
      <c r="C51" s="177" t="s">
        <v>56</v>
      </c>
      <c r="D51" s="179"/>
      <c r="E51" s="179"/>
      <c r="F51" s="197" t="s">
        <v>26</v>
      </c>
      <c r="G51" s="198"/>
      <c r="H51" s="198"/>
      <c r="I51" s="198">
        <f>'01 01 Pol'!G12</f>
        <v>0</v>
      </c>
      <c r="J51" s="192" t="str">
        <f>IF(I64=0,"",I51/I64*100)</f>
        <v/>
      </c>
    </row>
    <row r="52" spans="1:10" ht="25.5" customHeight="1" x14ac:dyDescent="0.2">
      <c r="A52" s="175"/>
      <c r="B52" s="178" t="s">
        <v>57</v>
      </c>
      <c r="C52" s="177" t="s">
        <v>58</v>
      </c>
      <c r="D52" s="179"/>
      <c r="E52" s="179"/>
      <c r="F52" s="197" t="s">
        <v>26</v>
      </c>
      <c r="G52" s="198"/>
      <c r="H52" s="198"/>
      <c r="I52" s="198">
        <f>'01 01 Pol'!G15</f>
        <v>0</v>
      </c>
      <c r="J52" s="192" t="str">
        <f>IF(I64=0,"",I52/I64*100)</f>
        <v/>
      </c>
    </row>
    <row r="53" spans="1:10" ht="25.5" customHeight="1" x14ac:dyDescent="0.2">
      <c r="A53" s="175"/>
      <c r="B53" s="178" t="s">
        <v>59</v>
      </c>
      <c r="C53" s="177" t="s">
        <v>60</v>
      </c>
      <c r="D53" s="179"/>
      <c r="E53" s="179"/>
      <c r="F53" s="197" t="s">
        <v>26</v>
      </c>
      <c r="G53" s="198"/>
      <c r="H53" s="198"/>
      <c r="I53" s="198">
        <f>'01 01 Pol'!G19</f>
        <v>0</v>
      </c>
      <c r="J53" s="192" t="str">
        <f>IF(I64=0,"",I53/I64*100)</f>
        <v/>
      </c>
    </row>
    <row r="54" spans="1:10" ht="25.5" customHeight="1" x14ac:dyDescent="0.2">
      <c r="A54" s="175"/>
      <c r="B54" s="178" t="s">
        <v>61</v>
      </c>
      <c r="C54" s="177" t="s">
        <v>62</v>
      </c>
      <c r="D54" s="179"/>
      <c r="E54" s="179"/>
      <c r="F54" s="197" t="s">
        <v>26</v>
      </c>
      <c r="G54" s="198"/>
      <c r="H54" s="198"/>
      <c r="I54" s="198">
        <f>'01 01 Pol'!G24</f>
        <v>0</v>
      </c>
      <c r="J54" s="192" t="str">
        <f>IF(I64=0,"",I54/I64*100)</f>
        <v/>
      </c>
    </row>
    <row r="55" spans="1:10" ht="25.5" customHeight="1" x14ac:dyDescent="0.2">
      <c r="A55" s="175"/>
      <c r="B55" s="178" t="s">
        <v>63</v>
      </c>
      <c r="C55" s="177" t="s">
        <v>64</v>
      </c>
      <c r="D55" s="179"/>
      <c r="E55" s="179"/>
      <c r="F55" s="197" t="s">
        <v>27</v>
      </c>
      <c r="G55" s="198"/>
      <c r="H55" s="198"/>
      <c r="I55" s="198">
        <f>'01 01 Pol'!G26</f>
        <v>0</v>
      </c>
      <c r="J55" s="192" t="str">
        <f>IF(I64=0,"",I55/I64*100)</f>
        <v/>
      </c>
    </row>
    <row r="56" spans="1:10" ht="25.5" customHeight="1" x14ac:dyDescent="0.2">
      <c r="A56" s="175"/>
      <c r="B56" s="178" t="s">
        <v>65</v>
      </c>
      <c r="C56" s="177" t="s">
        <v>66</v>
      </c>
      <c r="D56" s="179"/>
      <c r="E56" s="179"/>
      <c r="F56" s="197" t="s">
        <v>27</v>
      </c>
      <c r="G56" s="198"/>
      <c r="H56" s="198"/>
      <c r="I56" s="198">
        <f>'01 01 Pol'!G30</f>
        <v>0</v>
      </c>
      <c r="J56" s="192" t="str">
        <f>IF(I64=0,"",I56/I64*100)</f>
        <v/>
      </c>
    </row>
    <row r="57" spans="1:10" ht="25.5" customHeight="1" x14ac:dyDescent="0.2">
      <c r="A57" s="175"/>
      <c r="B57" s="178" t="s">
        <v>67</v>
      </c>
      <c r="C57" s="177" t="s">
        <v>68</v>
      </c>
      <c r="D57" s="179"/>
      <c r="E57" s="179"/>
      <c r="F57" s="197" t="s">
        <v>27</v>
      </c>
      <c r="G57" s="198"/>
      <c r="H57" s="198"/>
      <c r="I57" s="198">
        <f>'01 01 Pol'!G38</f>
        <v>0</v>
      </c>
      <c r="J57" s="192" t="str">
        <f>IF(I64=0,"",I57/I64*100)</f>
        <v/>
      </c>
    </row>
    <row r="58" spans="1:10" ht="25.5" customHeight="1" x14ac:dyDescent="0.2">
      <c r="A58" s="175"/>
      <c r="B58" s="178" t="s">
        <v>69</v>
      </c>
      <c r="C58" s="177" t="s">
        <v>70</v>
      </c>
      <c r="D58" s="179"/>
      <c r="E58" s="179"/>
      <c r="F58" s="197" t="s">
        <v>27</v>
      </c>
      <c r="G58" s="198"/>
      <c r="H58" s="198"/>
      <c r="I58" s="198">
        <f>'01 01 Pol'!G47</f>
        <v>0</v>
      </c>
      <c r="J58" s="192" t="str">
        <f>IF(I64=0,"",I58/I64*100)</f>
        <v/>
      </c>
    </row>
    <row r="59" spans="1:10" ht="25.5" customHeight="1" x14ac:dyDescent="0.2">
      <c r="A59" s="175"/>
      <c r="B59" s="178" t="s">
        <v>71</v>
      </c>
      <c r="C59" s="177" t="s">
        <v>72</v>
      </c>
      <c r="D59" s="179"/>
      <c r="E59" s="179"/>
      <c r="F59" s="197" t="s">
        <v>27</v>
      </c>
      <c r="G59" s="198"/>
      <c r="H59" s="198"/>
      <c r="I59" s="198">
        <f>'01 01 Pol'!G51</f>
        <v>0</v>
      </c>
      <c r="J59" s="192" t="str">
        <f>IF(I64=0,"",I59/I64*100)</f>
        <v/>
      </c>
    </row>
    <row r="60" spans="1:10" ht="25.5" customHeight="1" x14ac:dyDescent="0.2">
      <c r="A60" s="175"/>
      <c r="B60" s="178" t="s">
        <v>73</v>
      </c>
      <c r="C60" s="177" t="s">
        <v>74</v>
      </c>
      <c r="D60" s="179"/>
      <c r="E60" s="179"/>
      <c r="F60" s="197" t="s">
        <v>28</v>
      </c>
      <c r="G60" s="198"/>
      <c r="H60" s="198"/>
      <c r="I60" s="198">
        <f>'01 01 Pol'!G55</f>
        <v>0</v>
      </c>
      <c r="J60" s="192" t="str">
        <f>IF(I64=0,"",I60/I64*100)</f>
        <v/>
      </c>
    </row>
    <row r="61" spans="1:10" ht="25.5" customHeight="1" x14ac:dyDescent="0.2">
      <c r="A61" s="175"/>
      <c r="B61" s="178" t="s">
        <v>75</v>
      </c>
      <c r="C61" s="177" t="s">
        <v>76</v>
      </c>
      <c r="D61" s="179"/>
      <c r="E61" s="179"/>
      <c r="F61" s="197" t="s">
        <v>77</v>
      </c>
      <c r="G61" s="198"/>
      <c r="H61" s="198"/>
      <c r="I61" s="198">
        <f>'01 01 Pol'!G57</f>
        <v>0</v>
      </c>
      <c r="J61" s="192" t="str">
        <f>IF(I64=0,"",I61/I64*100)</f>
        <v/>
      </c>
    </row>
    <row r="62" spans="1:10" ht="25.5" customHeight="1" x14ac:dyDescent="0.2">
      <c r="A62" s="175"/>
      <c r="B62" s="178" t="s">
        <v>78</v>
      </c>
      <c r="C62" s="177" t="s">
        <v>29</v>
      </c>
      <c r="D62" s="179"/>
      <c r="E62" s="179"/>
      <c r="F62" s="197" t="s">
        <v>78</v>
      </c>
      <c r="G62" s="198"/>
      <c r="H62" s="198"/>
      <c r="I62" s="198">
        <f>'01 01 Pol'!G63</f>
        <v>0</v>
      </c>
      <c r="J62" s="192" t="str">
        <f>IF(I64=0,"",I62/I64*100)</f>
        <v/>
      </c>
    </row>
    <row r="63" spans="1:10" ht="25.5" customHeight="1" x14ac:dyDescent="0.2">
      <c r="A63" s="175"/>
      <c r="B63" s="188" t="s">
        <v>79</v>
      </c>
      <c r="C63" s="189" t="s">
        <v>30</v>
      </c>
      <c r="D63" s="190"/>
      <c r="E63" s="190"/>
      <c r="F63" s="199" t="s">
        <v>79</v>
      </c>
      <c r="G63" s="200"/>
      <c r="H63" s="200"/>
      <c r="I63" s="200">
        <f>'01 01 Pol'!G65</f>
        <v>0</v>
      </c>
      <c r="J63" s="193" t="str">
        <f>IF(I64=0,"",I63/I64*100)</f>
        <v/>
      </c>
    </row>
    <row r="64" spans="1:10" ht="25.5" customHeight="1" x14ac:dyDescent="0.2">
      <c r="A64" s="176"/>
      <c r="B64" s="182" t="s">
        <v>1</v>
      </c>
      <c r="C64" s="182"/>
      <c r="D64" s="183"/>
      <c r="E64" s="183"/>
      <c r="F64" s="201"/>
      <c r="G64" s="202"/>
      <c r="H64" s="202"/>
      <c r="I64" s="202">
        <f>SUM(I49:I63)</f>
        <v>0</v>
      </c>
      <c r="J64" s="194">
        <f>SUM(J49:J63)</f>
        <v>0</v>
      </c>
    </row>
    <row r="65" spans="6:10" x14ac:dyDescent="0.2">
      <c r="F65" s="129"/>
      <c r="G65" s="128"/>
      <c r="H65" s="129"/>
      <c r="I65" s="128"/>
      <c r="J65" s="130"/>
    </row>
    <row r="66" spans="6:10" x14ac:dyDescent="0.2">
      <c r="F66" s="129"/>
      <c r="G66" s="128"/>
      <c r="H66" s="129"/>
      <c r="I66" s="128"/>
      <c r="J66" s="130"/>
    </row>
    <row r="67" spans="6:10" x14ac:dyDescent="0.2">
      <c r="F67" s="129"/>
      <c r="G67" s="128"/>
      <c r="H67" s="129"/>
      <c r="I67" s="128"/>
      <c r="J6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61:E61"/>
    <mergeCell ref="C62:E62"/>
    <mergeCell ref="C63:E63"/>
    <mergeCell ref="C55:E55"/>
    <mergeCell ref="C56:E56"/>
    <mergeCell ref="C57:E57"/>
    <mergeCell ref="C58:E58"/>
    <mergeCell ref="C59:E59"/>
    <mergeCell ref="C60:E60"/>
    <mergeCell ref="C49:E49"/>
    <mergeCell ref="C50:E50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80" t="s">
        <v>8</v>
      </c>
      <c r="B2" s="79"/>
      <c r="C2" s="103"/>
      <c r="D2" s="103"/>
      <c r="E2" s="103"/>
      <c r="F2" s="103"/>
      <c r="G2" s="104"/>
    </row>
    <row r="3" spans="1:7" ht="24.95" customHeight="1" x14ac:dyDescent="0.2">
      <c r="A3" s="80" t="s">
        <v>9</v>
      </c>
      <c r="B3" s="79"/>
      <c r="C3" s="103"/>
      <c r="D3" s="103"/>
      <c r="E3" s="103"/>
      <c r="F3" s="103"/>
      <c r="G3" s="104"/>
    </row>
    <row r="4" spans="1:7" ht="24.95" customHeight="1" x14ac:dyDescent="0.2">
      <c r="A4" s="80" t="s">
        <v>10</v>
      </c>
      <c r="B4" s="79"/>
      <c r="C4" s="103"/>
      <c r="D4" s="103"/>
      <c r="E4" s="103"/>
      <c r="F4" s="103"/>
      <c r="G4" s="10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80</v>
      </c>
    </row>
    <row r="2" spans="1:60" ht="24.95" customHeight="1" x14ac:dyDescent="0.2">
      <c r="A2" s="207" t="s">
        <v>8</v>
      </c>
      <c r="B2" s="79" t="s">
        <v>45</v>
      </c>
      <c r="C2" s="210" t="s">
        <v>42</v>
      </c>
      <c r="D2" s="208"/>
      <c r="E2" s="208"/>
      <c r="F2" s="208"/>
      <c r="G2" s="209"/>
      <c r="AE2" t="s">
        <v>81</v>
      </c>
    </row>
    <row r="3" spans="1:60" ht="24.95" customHeight="1" x14ac:dyDescent="0.2">
      <c r="A3" s="207" t="s">
        <v>9</v>
      </c>
      <c r="B3" s="79" t="s">
        <v>41</v>
      </c>
      <c r="C3" s="210" t="s">
        <v>42</v>
      </c>
      <c r="D3" s="208"/>
      <c r="E3" s="208"/>
      <c r="F3" s="208"/>
      <c r="G3" s="209"/>
      <c r="AE3" t="s">
        <v>82</v>
      </c>
    </row>
    <row r="4" spans="1:60" ht="24.95" customHeight="1" x14ac:dyDescent="0.2">
      <c r="A4" s="211" t="s">
        <v>10</v>
      </c>
      <c r="B4" s="212" t="s">
        <v>41</v>
      </c>
      <c r="C4" s="213" t="s">
        <v>42</v>
      </c>
      <c r="D4" s="214"/>
      <c r="E4" s="214"/>
      <c r="F4" s="214"/>
      <c r="G4" s="215"/>
      <c r="AE4" t="s">
        <v>83</v>
      </c>
    </row>
    <row r="5" spans="1:60" x14ac:dyDescent="0.2">
      <c r="D5" s="205"/>
    </row>
    <row r="6" spans="1:60" ht="38.25" x14ac:dyDescent="0.2">
      <c r="A6" s="221" t="s">
        <v>84</v>
      </c>
      <c r="B6" s="219" t="s">
        <v>85</v>
      </c>
      <c r="C6" s="219" t="s">
        <v>86</v>
      </c>
      <c r="D6" s="220" t="s">
        <v>87</v>
      </c>
      <c r="E6" s="221" t="s">
        <v>88</v>
      </c>
      <c r="F6" s="216" t="s">
        <v>89</v>
      </c>
      <c r="G6" s="221" t="s">
        <v>90</v>
      </c>
      <c r="H6" s="222" t="s">
        <v>32</v>
      </c>
      <c r="I6" s="222" t="s">
        <v>91</v>
      </c>
      <c r="J6" s="222" t="s">
        <v>33</v>
      </c>
      <c r="K6" s="222" t="s">
        <v>92</v>
      </c>
      <c r="L6" s="222" t="s">
        <v>93</v>
      </c>
      <c r="M6" s="222" t="s">
        <v>94</v>
      </c>
      <c r="N6" s="222" t="s">
        <v>95</v>
      </c>
      <c r="O6" s="222" t="s">
        <v>96</v>
      </c>
      <c r="P6" s="222" t="s">
        <v>97</v>
      </c>
      <c r="Q6" s="222" t="s">
        <v>98</v>
      </c>
      <c r="R6" s="222" t="s">
        <v>99</v>
      </c>
      <c r="S6" s="222" t="s">
        <v>100</v>
      </c>
    </row>
    <row r="7" spans="1:60" x14ac:dyDescent="0.2">
      <c r="A7" s="223" t="s">
        <v>101</v>
      </c>
      <c r="B7" s="225" t="s">
        <v>51</v>
      </c>
      <c r="C7" s="226" t="s">
        <v>52</v>
      </c>
      <c r="D7" s="227"/>
      <c r="E7" s="233"/>
      <c r="F7" s="238"/>
      <c r="G7" s="238">
        <f>SUM(G8:G8)</f>
        <v>0</v>
      </c>
      <c r="H7" s="238"/>
      <c r="I7" s="238">
        <f>SUM(I8:I8)</f>
        <v>0</v>
      </c>
      <c r="J7" s="238"/>
      <c r="K7" s="238">
        <f>SUM(K8:K8)</f>
        <v>0</v>
      </c>
      <c r="L7" s="238"/>
      <c r="M7" s="238">
        <f>SUM(M8:M8)</f>
        <v>0</v>
      </c>
      <c r="N7" s="238"/>
      <c r="O7" s="238">
        <f>SUM(O8:O8)</f>
        <v>0.95</v>
      </c>
      <c r="P7" s="238"/>
      <c r="Q7" s="238">
        <f>SUM(Q8:Q8)</f>
        <v>0</v>
      </c>
      <c r="R7" s="239"/>
      <c r="S7" s="238"/>
      <c r="AE7" t="s">
        <v>102</v>
      </c>
    </row>
    <row r="8" spans="1:60" outlineLevel="1" x14ac:dyDescent="0.2">
      <c r="A8" s="218">
        <v>1</v>
      </c>
      <c r="B8" s="228" t="s">
        <v>103</v>
      </c>
      <c r="C8" s="266" t="s">
        <v>104</v>
      </c>
      <c r="D8" s="230" t="s">
        <v>105</v>
      </c>
      <c r="E8" s="234">
        <v>17.777999999999999</v>
      </c>
      <c r="F8" s="240"/>
      <c r="G8" s="241">
        <f>ROUND(E8*F8,2)</f>
        <v>0</v>
      </c>
      <c r="H8" s="240"/>
      <c r="I8" s="241">
        <f>ROUND(E8*H8,2)</f>
        <v>0</v>
      </c>
      <c r="J8" s="240"/>
      <c r="K8" s="241">
        <f>ROUND(E8*J8,2)</f>
        <v>0</v>
      </c>
      <c r="L8" s="241">
        <v>21</v>
      </c>
      <c r="M8" s="241">
        <f>G8*(1+L8/100)</f>
        <v>0</v>
      </c>
      <c r="N8" s="241">
        <v>5.3690000000000002E-2</v>
      </c>
      <c r="O8" s="241">
        <f>ROUND(E8*N8,2)</f>
        <v>0.95</v>
      </c>
      <c r="P8" s="241">
        <v>0</v>
      </c>
      <c r="Q8" s="241">
        <f>ROUND(E8*P8,2)</f>
        <v>0</v>
      </c>
      <c r="R8" s="242" t="s">
        <v>106</v>
      </c>
      <c r="S8" s="241" t="s">
        <v>107</v>
      </c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108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x14ac:dyDescent="0.2">
      <c r="A9" s="224" t="s">
        <v>101</v>
      </c>
      <c r="B9" s="229" t="s">
        <v>53</v>
      </c>
      <c r="C9" s="267" t="s">
        <v>54</v>
      </c>
      <c r="D9" s="231"/>
      <c r="E9" s="235"/>
      <c r="F9" s="243"/>
      <c r="G9" s="243">
        <f>SUM(G10:G11)</f>
        <v>0</v>
      </c>
      <c r="H9" s="243"/>
      <c r="I9" s="243">
        <f>SUM(I10:I11)</f>
        <v>0</v>
      </c>
      <c r="J9" s="243"/>
      <c r="K9" s="243">
        <f>SUM(K10:K11)</f>
        <v>0</v>
      </c>
      <c r="L9" s="243"/>
      <c r="M9" s="243">
        <f>SUM(M10:M11)</f>
        <v>0</v>
      </c>
      <c r="N9" s="243"/>
      <c r="O9" s="243">
        <f>SUM(O10:O11)</f>
        <v>2.0699999999999998</v>
      </c>
      <c r="P9" s="243"/>
      <c r="Q9" s="243">
        <f>SUM(Q10:Q11)</f>
        <v>0</v>
      </c>
      <c r="R9" s="244"/>
      <c r="S9" s="243"/>
      <c r="AE9" t="s">
        <v>102</v>
      </c>
    </row>
    <row r="10" spans="1:60" outlineLevel="1" x14ac:dyDescent="0.2">
      <c r="A10" s="218">
        <v>2</v>
      </c>
      <c r="B10" s="228" t="s">
        <v>109</v>
      </c>
      <c r="C10" s="266" t="s">
        <v>110</v>
      </c>
      <c r="D10" s="230" t="s">
        <v>105</v>
      </c>
      <c r="E10" s="234">
        <v>16.84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0.1231</v>
      </c>
      <c r="O10" s="241">
        <f>ROUND(E10*N10,2)</f>
        <v>2.0699999999999998</v>
      </c>
      <c r="P10" s="241">
        <v>0</v>
      </c>
      <c r="Q10" s="241">
        <f>ROUND(E10*P10,2)</f>
        <v>0</v>
      </c>
      <c r="R10" s="242" t="s">
        <v>111</v>
      </c>
      <c r="S10" s="241" t="s">
        <v>107</v>
      </c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108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8"/>
      <c r="C11" s="268" t="s">
        <v>112</v>
      </c>
      <c r="D11" s="232"/>
      <c r="E11" s="236">
        <v>16.84</v>
      </c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2"/>
      <c r="S11" s="241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113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x14ac:dyDescent="0.2">
      <c r="A12" s="224" t="s">
        <v>101</v>
      </c>
      <c r="B12" s="229" t="s">
        <v>55</v>
      </c>
      <c r="C12" s="267" t="s">
        <v>56</v>
      </c>
      <c r="D12" s="231"/>
      <c r="E12" s="235"/>
      <c r="F12" s="243"/>
      <c r="G12" s="243">
        <f>SUM(G13:G14)</f>
        <v>0</v>
      </c>
      <c r="H12" s="243"/>
      <c r="I12" s="243">
        <f>SUM(I13:I14)</f>
        <v>0</v>
      </c>
      <c r="J12" s="243"/>
      <c r="K12" s="243">
        <f>SUM(K13:K14)</f>
        <v>0</v>
      </c>
      <c r="L12" s="243"/>
      <c r="M12" s="243">
        <f>SUM(M13:M14)</f>
        <v>0</v>
      </c>
      <c r="N12" s="243"/>
      <c r="O12" s="243">
        <f>SUM(O13:O14)</f>
        <v>0.13</v>
      </c>
      <c r="P12" s="243"/>
      <c r="Q12" s="243">
        <f>SUM(Q13:Q14)</f>
        <v>0</v>
      </c>
      <c r="R12" s="244"/>
      <c r="S12" s="243"/>
      <c r="AE12" t="s">
        <v>102</v>
      </c>
    </row>
    <row r="13" spans="1:60" outlineLevel="1" x14ac:dyDescent="0.2">
      <c r="A13" s="218">
        <v>3</v>
      </c>
      <c r="B13" s="228" t="s">
        <v>114</v>
      </c>
      <c r="C13" s="266" t="s">
        <v>115</v>
      </c>
      <c r="D13" s="230" t="s">
        <v>105</v>
      </c>
      <c r="E13" s="234">
        <v>84.2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41">
        <v>1.58E-3</v>
      </c>
      <c r="O13" s="241">
        <f>ROUND(E13*N13,2)</f>
        <v>0.13</v>
      </c>
      <c r="P13" s="241">
        <v>0</v>
      </c>
      <c r="Q13" s="241">
        <f>ROUND(E13*P13,2)</f>
        <v>0</v>
      </c>
      <c r="R13" s="242" t="s">
        <v>116</v>
      </c>
      <c r="S13" s="241" t="s">
        <v>107</v>
      </c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108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/>
      <c r="B14" s="228"/>
      <c r="C14" s="268" t="s">
        <v>117</v>
      </c>
      <c r="D14" s="232"/>
      <c r="E14" s="236">
        <v>84.2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2"/>
      <c r="S14" s="241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113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5.5" x14ac:dyDescent="0.2">
      <c r="A15" s="224" t="s">
        <v>101</v>
      </c>
      <c r="B15" s="229" t="s">
        <v>57</v>
      </c>
      <c r="C15" s="267" t="s">
        <v>58</v>
      </c>
      <c r="D15" s="231"/>
      <c r="E15" s="235"/>
      <c r="F15" s="243"/>
      <c r="G15" s="243">
        <f>SUM(G16:G18)</f>
        <v>0</v>
      </c>
      <c r="H15" s="243"/>
      <c r="I15" s="243">
        <f>SUM(I16:I18)</f>
        <v>0</v>
      </c>
      <c r="J15" s="243"/>
      <c r="K15" s="243">
        <f>SUM(K16:K18)</f>
        <v>0</v>
      </c>
      <c r="L15" s="243"/>
      <c r="M15" s="243">
        <f>SUM(M16:M18)</f>
        <v>0</v>
      </c>
      <c r="N15" s="243"/>
      <c r="O15" s="243">
        <f>SUM(O16:O18)</f>
        <v>0.01</v>
      </c>
      <c r="P15" s="243"/>
      <c r="Q15" s="243">
        <f>SUM(Q16:Q18)</f>
        <v>0</v>
      </c>
      <c r="R15" s="244"/>
      <c r="S15" s="243"/>
      <c r="AE15" t="s">
        <v>102</v>
      </c>
    </row>
    <row r="16" spans="1:60" outlineLevel="1" x14ac:dyDescent="0.2">
      <c r="A16" s="218">
        <v>4</v>
      </c>
      <c r="B16" s="228" t="s">
        <v>118</v>
      </c>
      <c r="C16" s="266" t="s">
        <v>119</v>
      </c>
      <c r="D16" s="230" t="s">
        <v>105</v>
      </c>
      <c r="E16" s="234">
        <v>150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41">
        <v>4.0000000000000003E-5</v>
      </c>
      <c r="O16" s="241">
        <f>ROUND(E16*N16,2)</f>
        <v>0.01</v>
      </c>
      <c r="P16" s="241">
        <v>0</v>
      </c>
      <c r="Q16" s="241">
        <f>ROUND(E16*P16,2)</f>
        <v>0</v>
      </c>
      <c r="R16" s="242" t="s">
        <v>111</v>
      </c>
      <c r="S16" s="241" t="s">
        <v>107</v>
      </c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108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/>
      <c r="B17" s="228"/>
      <c r="C17" s="268" t="s">
        <v>120</v>
      </c>
      <c r="D17" s="232"/>
      <c r="E17" s="236">
        <v>150</v>
      </c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2"/>
      <c r="S17" s="241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113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>
        <v>5</v>
      </c>
      <c r="B18" s="228" t="s">
        <v>121</v>
      </c>
      <c r="C18" s="266" t="s">
        <v>122</v>
      </c>
      <c r="D18" s="230" t="s">
        <v>105</v>
      </c>
      <c r="E18" s="234">
        <v>150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2" t="s">
        <v>106</v>
      </c>
      <c r="S18" s="241" t="s">
        <v>107</v>
      </c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108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x14ac:dyDescent="0.2">
      <c r="A19" s="224" t="s">
        <v>101</v>
      </c>
      <c r="B19" s="229" t="s">
        <v>59</v>
      </c>
      <c r="C19" s="267" t="s">
        <v>60</v>
      </c>
      <c r="D19" s="231"/>
      <c r="E19" s="235"/>
      <c r="F19" s="243"/>
      <c r="G19" s="243">
        <f>SUM(G20:G23)</f>
        <v>0</v>
      </c>
      <c r="H19" s="243"/>
      <c r="I19" s="243">
        <f>SUM(I20:I23)</f>
        <v>0</v>
      </c>
      <c r="J19" s="243"/>
      <c r="K19" s="243">
        <f>SUM(K20:K23)</f>
        <v>0</v>
      </c>
      <c r="L19" s="243"/>
      <c r="M19" s="243">
        <f>SUM(M20:M23)</f>
        <v>0</v>
      </c>
      <c r="N19" s="243"/>
      <c r="O19" s="243">
        <f>SUM(O20:O23)</f>
        <v>0</v>
      </c>
      <c r="P19" s="243"/>
      <c r="Q19" s="243">
        <f>SUM(Q20:Q23)</f>
        <v>3.78</v>
      </c>
      <c r="R19" s="244"/>
      <c r="S19" s="243"/>
      <c r="AE19" t="s">
        <v>102</v>
      </c>
    </row>
    <row r="20" spans="1:60" outlineLevel="1" x14ac:dyDescent="0.2">
      <c r="A20" s="218">
        <v>6</v>
      </c>
      <c r="B20" s="228" t="s">
        <v>123</v>
      </c>
      <c r="C20" s="266" t="s">
        <v>124</v>
      </c>
      <c r="D20" s="230" t="s">
        <v>125</v>
      </c>
      <c r="E20" s="234">
        <v>1.3472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0</v>
      </c>
      <c r="O20" s="241">
        <f>ROUND(E20*N20,2)</f>
        <v>0</v>
      </c>
      <c r="P20" s="241">
        <v>2.2000000000000002</v>
      </c>
      <c r="Q20" s="241">
        <f>ROUND(E20*P20,2)</f>
        <v>2.96</v>
      </c>
      <c r="R20" s="242" t="s">
        <v>126</v>
      </c>
      <c r="S20" s="241" t="s">
        <v>107</v>
      </c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108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8"/>
      <c r="C21" s="268" t="s">
        <v>127</v>
      </c>
      <c r="D21" s="232"/>
      <c r="E21" s="236">
        <v>1.3472</v>
      </c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2"/>
      <c r="S21" s="241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113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>
        <v>7</v>
      </c>
      <c r="B22" s="228" t="s">
        <v>128</v>
      </c>
      <c r="C22" s="266" t="s">
        <v>129</v>
      </c>
      <c r="D22" s="230" t="s">
        <v>105</v>
      </c>
      <c r="E22" s="234">
        <v>17.777999999999999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41">
        <v>0</v>
      </c>
      <c r="O22" s="241">
        <f>ROUND(E22*N22,2)</f>
        <v>0</v>
      </c>
      <c r="P22" s="241">
        <v>4.5999999999999999E-2</v>
      </c>
      <c r="Q22" s="241">
        <f>ROUND(E22*P22,2)</f>
        <v>0.82</v>
      </c>
      <c r="R22" s="242" t="s">
        <v>126</v>
      </c>
      <c r="S22" s="241" t="s">
        <v>107</v>
      </c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108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1" x14ac:dyDescent="0.2">
      <c r="A23" s="218"/>
      <c r="B23" s="228"/>
      <c r="C23" s="268" t="s">
        <v>130</v>
      </c>
      <c r="D23" s="232"/>
      <c r="E23" s="236">
        <v>17.777999999999999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2"/>
      <c r="S23" s="241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113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x14ac:dyDescent="0.2">
      <c r="A24" s="224" t="s">
        <v>101</v>
      </c>
      <c r="B24" s="229" t="s">
        <v>61</v>
      </c>
      <c r="C24" s="267" t="s">
        <v>62</v>
      </c>
      <c r="D24" s="231"/>
      <c r="E24" s="235"/>
      <c r="F24" s="243"/>
      <c r="G24" s="243">
        <f>SUM(G25:G25)</f>
        <v>0</v>
      </c>
      <c r="H24" s="243"/>
      <c r="I24" s="243">
        <f>SUM(I25:I25)</f>
        <v>0</v>
      </c>
      <c r="J24" s="243"/>
      <c r="K24" s="243">
        <f>SUM(K25:K25)</f>
        <v>0</v>
      </c>
      <c r="L24" s="243"/>
      <c r="M24" s="243">
        <f>SUM(M25:M25)</f>
        <v>0</v>
      </c>
      <c r="N24" s="243"/>
      <c r="O24" s="243">
        <f>SUM(O25:O25)</f>
        <v>0</v>
      </c>
      <c r="P24" s="243"/>
      <c r="Q24" s="243">
        <f>SUM(Q25:Q25)</f>
        <v>0</v>
      </c>
      <c r="R24" s="244"/>
      <c r="S24" s="243"/>
      <c r="AE24" t="s">
        <v>102</v>
      </c>
    </row>
    <row r="25" spans="1:60" outlineLevel="1" x14ac:dyDescent="0.2">
      <c r="A25" s="218">
        <v>8</v>
      </c>
      <c r="B25" s="228" t="s">
        <v>131</v>
      </c>
      <c r="C25" s="266" t="s">
        <v>132</v>
      </c>
      <c r="D25" s="230" t="s">
        <v>133</v>
      </c>
      <c r="E25" s="234">
        <v>3.1665399999999999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2" t="s">
        <v>106</v>
      </c>
      <c r="S25" s="241" t="s">
        <v>107</v>
      </c>
      <c r="T25" s="217"/>
      <c r="U25" s="217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134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x14ac:dyDescent="0.2">
      <c r="A26" s="224" t="s">
        <v>101</v>
      </c>
      <c r="B26" s="229" t="s">
        <v>63</v>
      </c>
      <c r="C26" s="267" t="s">
        <v>64</v>
      </c>
      <c r="D26" s="231"/>
      <c r="E26" s="235"/>
      <c r="F26" s="243"/>
      <c r="G26" s="243">
        <f>SUM(G27:G29)</f>
        <v>0</v>
      </c>
      <c r="H26" s="243"/>
      <c r="I26" s="243">
        <f>SUM(I27:I29)</f>
        <v>0</v>
      </c>
      <c r="J26" s="243"/>
      <c r="K26" s="243">
        <f>SUM(K27:K29)</f>
        <v>0</v>
      </c>
      <c r="L26" s="243"/>
      <c r="M26" s="243">
        <f>SUM(M27:M29)</f>
        <v>0</v>
      </c>
      <c r="N26" s="243"/>
      <c r="O26" s="243">
        <f>SUM(O27:O29)</f>
        <v>0</v>
      </c>
      <c r="P26" s="243"/>
      <c r="Q26" s="243">
        <f>SUM(Q27:Q29)</f>
        <v>0</v>
      </c>
      <c r="R26" s="244"/>
      <c r="S26" s="243"/>
      <c r="AE26" t="s">
        <v>102</v>
      </c>
    </row>
    <row r="27" spans="1:60" outlineLevel="1" x14ac:dyDescent="0.2">
      <c r="A27" s="218">
        <v>9</v>
      </c>
      <c r="B27" s="228" t="s">
        <v>135</v>
      </c>
      <c r="C27" s="266" t="s">
        <v>136</v>
      </c>
      <c r="D27" s="230" t="s">
        <v>137</v>
      </c>
      <c r="E27" s="234">
        <v>42.1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21</v>
      </c>
      <c r="M27" s="241">
        <f>G27*(1+L27/100)</f>
        <v>0</v>
      </c>
      <c r="N27" s="241">
        <v>0</v>
      </c>
      <c r="O27" s="241">
        <f>ROUND(E27*N27,2)</f>
        <v>0</v>
      </c>
      <c r="P27" s="241">
        <v>0</v>
      </c>
      <c r="Q27" s="241">
        <f>ROUND(E27*P27,2)</f>
        <v>0</v>
      </c>
      <c r="R27" s="242"/>
      <c r="S27" s="241" t="s">
        <v>138</v>
      </c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108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8"/>
      <c r="C28" s="268" t="s">
        <v>139</v>
      </c>
      <c r="D28" s="232"/>
      <c r="E28" s="236">
        <v>42.1</v>
      </c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2"/>
      <c r="S28" s="241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113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>
        <v>10</v>
      </c>
      <c r="B29" s="228" t="s">
        <v>140</v>
      </c>
      <c r="C29" s="266" t="s">
        <v>141</v>
      </c>
      <c r="D29" s="230" t="s">
        <v>0</v>
      </c>
      <c r="E29" s="237"/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2" t="s">
        <v>142</v>
      </c>
      <c r="S29" s="241" t="s">
        <v>107</v>
      </c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134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x14ac:dyDescent="0.2">
      <c r="A30" s="224" t="s">
        <v>101</v>
      </c>
      <c r="B30" s="229" t="s">
        <v>65</v>
      </c>
      <c r="C30" s="267" t="s">
        <v>66</v>
      </c>
      <c r="D30" s="231"/>
      <c r="E30" s="235"/>
      <c r="F30" s="243"/>
      <c r="G30" s="243">
        <f>SUM(G31:G37)</f>
        <v>0</v>
      </c>
      <c r="H30" s="243"/>
      <c r="I30" s="243">
        <f>SUM(I31:I37)</f>
        <v>0</v>
      </c>
      <c r="J30" s="243"/>
      <c r="K30" s="243">
        <f>SUM(K31:K37)</f>
        <v>0</v>
      </c>
      <c r="L30" s="243"/>
      <c r="M30" s="243">
        <f>SUM(M31:M37)</f>
        <v>0</v>
      </c>
      <c r="N30" s="243"/>
      <c r="O30" s="243">
        <f>SUM(O31:O37)</f>
        <v>0.15</v>
      </c>
      <c r="P30" s="243"/>
      <c r="Q30" s="243">
        <f>SUM(Q31:Q37)</f>
        <v>0</v>
      </c>
      <c r="R30" s="244"/>
      <c r="S30" s="243"/>
      <c r="AE30" t="s">
        <v>102</v>
      </c>
    </row>
    <row r="31" spans="1:60" outlineLevel="1" x14ac:dyDescent="0.2">
      <c r="A31" s="218">
        <v>11</v>
      </c>
      <c r="B31" s="228" t="s">
        <v>143</v>
      </c>
      <c r="C31" s="266" t="s">
        <v>144</v>
      </c>
      <c r="D31" s="230" t="s">
        <v>145</v>
      </c>
      <c r="E31" s="234">
        <v>16.961539999999999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2.0000000000000002E-5</v>
      </c>
      <c r="O31" s="241">
        <f>ROUND(E31*N31,2)</f>
        <v>0</v>
      </c>
      <c r="P31" s="241">
        <v>0</v>
      </c>
      <c r="Q31" s="241">
        <f>ROUND(E31*P31,2)</f>
        <v>0</v>
      </c>
      <c r="R31" s="242" t="s">
        <v>146</v>
      </c>
      <c r="S31" s="241" t="s">
        <v>107</v>
      </c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108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/>
      <c r="B32" s="228"/>
      <c r="C32" s="268" t="s">
        <v>147</v>
      </c>
      <c r="D32" s="232"/>
      <c r="E32" s="236">
        <v>16.961539999999999</v>
      </c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2"/>
      <c r="S32" s="241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113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2.5" outlineLevel="1" x14ac:dyDescent="0.2">
      <c r="A33" s="218">
        <v>12</v>
      </c>
      <c r="B33" s="228" t="s">
        <v>148</v>
      </c>
      <c r="C33" s="266" t="s">
        <v>149</v>
      </c>
      <c r="D33" s="230" t="s">
        <v>137</v>
      </c>
      <c r="E33" s="234">
        <v>42.1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2"/>
      <c r="S33" s="241" t="s">
        <v>138</v>
      </c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108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8"/>
      <c r="C34" s="268" t="s">
        <v>150</v>
      </c>
      <c r="D34" s="232"/>
      <c r="E34" s="236">
        <v>42.1</v>
      </c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2"/>
      <c r="S34" s="241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113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>
        <v>13</v>
      </c>
      <c r="B35" s="228" t="s">
        <v>151</v>
      </c>
      <c r="C35" s="266" t="s">
        <v>152</v>
      </c>
      <c r="D35" s="230" t="s">
        <v>137</v>
      </c>
      <c r="E35" s="234">
        <v>48.51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41">
        <v>3.0400000000000002E-3</v>
      </c>
      <c r="O35" s="241">
        <f>ROUND(E35*N35,2)</f>
        <v>0.15</v>
      </c>
      <c r="P35" s="241">
        <v>0</v>
      </c>
      <c r="Q35" s="241">
        <f>ROUND(E35*P35,2)</f>
        <v>0</v>
      </c>
      <c r="R35" s="242" t="s">
        <v>153</v>
      </c>
      <c r="S35" s="241" t="s">
        <v>107</v>
      </c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154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8"/>
      <c r="C36" s="268" t="s">
        <v>155</v>
      </c>
      <c r="D36" s="232"/>
      <c r="E36" s="236">
        <v>48.51</v>
      </c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2"/>
      <c r="S36" s="241"/>
      <c r="T36" s="217"/>
      <c r="U36" s="217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113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>
        <v>14</v>
      </c>
      <c r="B37" s="228" t="s">
        <v>156</v>
      </c>
      <c r="C37" s="266" t="s">
        <v>157</v>
      </c>
      <c r="D37" s="230" t="s">
        <v>0</v>
      </c>
      <c r="E37" s="237"/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2" t="s">
        <v>146</v>
      </c>
      <c r="S37" s="241" t="s">
        <v>107</v>
      </c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134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x14ac:dyDescent="0.2">
      <c r="A38" s="224" t="s">
        <v>101</v>
      </c>
      <c r="B38" s="229" t="s">
        <v>67</v>
      </c>
      <c r="C38" s="267" t="s">
        <v>68</v>
      </c>
      <c r="D38" s="231"/>
      <c r="E38" s="235"/>
      <c r="F38" s="243"/>
      <c r="G38" s="243">
        <f>SUM(G39:G46)</f>
        <v>0</v>
      </c>
      <c r="H38" s="243"/>
      <c r="I38" s="243">
        <f>SUM(I39:I46)</f>
        <v>0</v>
      </c>
      <c r="J38" s="243"/>
      <c r="K38" s="243">
        <f>SUM(K39:K46)</f>
        <v>0</v>
      </c>
      <c r="L38" s="243"/>
      <c r="M38" s="243">
        <f>SUM(M39:M46)</f>
        <v>0</v>
      </c>
      <c r="N38" s="243"/>
      <c r="O38" s="243">
        <f>SUM(O39:O46)</f>
        <v>0</v>
      </c>
      <c r="P38" s="243"/>
      <c r="Q38" s="243">
        <f>SUM(Q39:Q46)</f>
        <v>0</v>
      </c>
      <c r="R38" s="244"/>
      <c r="S38" s="243"/>
      <c r="AE38" t="s">
        <v>102</v>
      </c>
    </row>
    <row r="39" spans="1:60" ht="22.5" outlineLevel="1" x14ac:dyDescent="0.2">
      <c r="A39" s="218">
        <v>15</v>
      </c>
      <c r="B39" s="228" t="s">
        <v>158</v>
      </c>
      <c r="C39" s="266" t="s">
        <v>159</v>
      </c>
      <c r="D39" s="230" t="s">
        <v>145</v>
      </c>
      <c r="E39" s="234">
        <v>13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2"/>
      <c r="S39" s="241" t="s">
        <v>138</v>
      </c>
      <c r="T39" s="217"/>
      <c r="U39" s="217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108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2.5" outlineLevel="1" x14ac:dyDescent="0.2">
      <c r="A40" s="218">
        <v>16</v>
      </c>
      <c r="B40" s="228" t="s">
        <v>160</v>
      </c>
      <c r="C40" s="266" t="s">
        <v>159</v>
      </c>
      <c r="D40" s="230" t="s">
        <v>145</v>
      </c>
      <c r="E40" s="234">
        <v>5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2"/>
      <c r="S40" s="241" t="s">
        <v>138</v>
      </c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108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22.5" outlineLevel="1" x14ac:dyDescent="0.2">
      <c r="A41" s="218">
        <v>17</v>
      </c>
      <c r="B41" s="228" t="s">
        <v>161</v>
      </c>
      <c r="C41" s="266" t="s">
        <v>159</v>
      </c>
      <c r="D41" s="230" t="s">
        <v>145</v>
      </c>
      <c r="E41" s="234">
        <v>2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2"/>
      <c r="S41" s="241" t="s">
        <v>138</v>
      </c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108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22.5" outlineLevel="1" x14ac:dyDescent="0.2">
      <c r="A42" s="218">
        <v>18</v>
      </c>
      <c r="B42" s="228" t="s">
        <v>162</v>
      </c>
      <c r="C42" s="266" t="s">
        <v>159</v>
      </c>
      <c r="D42" s="230" t="s">
        <v>145</v>
      </c>
      <c r="E42" s="234">
        <v>1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2"/>
      <c r="S42" s="241" t="s">
        <v>138</v>
      </c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108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2.5" outlineLevel="1" x14ac:dyDescent="0.2">
      <c r="A43" s="218">
        <v>19</v>
      </c>
      <c r="B43" s="228" t="s">
        <v>163</v>
      </c>
      <c r="C43" s="266" t="s">
        <v>159</v>
      </c>
      <c r="D43" s="230" t="s">
        <v>145</v>
      </c>
      <c r="E43" s="234">
        <v>7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2"/>
      <c r="S43" s="241" t="s">
        <v>138</v>
      </c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108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2.5" outlineLevel="1" x14ac:dyDescent="0.2">
      <c r="A44" s="218">
        <v>20</v>
      </c>
      <c r="B44" s="228" t="s">
        <v>164</v>
      </c>
      <c r="C44" s="266" t="s">
        <v>165</v>
      </c>
      <c r="D44" s="230" t="s">
        <v>145</v>
      </c>
      <c r="E44" s="234">
        <v>30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2"/>
      <c r="S44" s="241" t="s">
        <v>138</v>
      </c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108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1" x14ac:dyDescent="0.2">
      <c r="A45" s="218">
        <v>21</v>
      </c>
      <c r="B45" s="228" t="s">
        <v>166</v>
      </c>
      <c r="C45" s="266" t="s">
        <v>167</v>
      </c>
      <c r="D45" s="230" t="s">
        <v>145</v>
      </c>
      <c r="E45" s="234">
        <v>5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21</v>
      </c>
      <c r="M45" s="241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2"/>
      <c r="S45" s="241" t="s">
        <v>138</v>
      </c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108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>
        <v>22</v>
      </c>
      <c r="B46" s="228" t="s">
        <v>168</v>
      </c>
      <c r="C46" s="266" t="s">
        <v>169</v>
      </c>
      <c r="D46" s="230" t="s">
        <v>0</v>
      </c>
      <c r="E46" s="237"/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2" t="s">
        <v>170</v>
      </c>
      <c r="S46" s="241" t="s">
        <v>107</v>
      </c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134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x14ac:dyDescent="0.2">
      <c r="A47" s="224" t="s">
        <v>101</v>
      </c>
      <c r="B47" s="229" t="s">
        <v>69</v>
      </c>
      <c r="C47" s="267" t="s">
        <v>70</v>
      </c>
      <c r="D47" s="231"/>
      <c r="E47" s="235"/>
      <c r="F47" s="243"/>
      <c r="G47" s="243">
        <f>SUM(G48:G50)</f>
        <v>0</v>
      </c>
      <c r="H47" s="243"/>
      <c r="I47" s="243">
        <f>SUM(I48:I50)</f>
        <v>0</v>
      </c>
      <c r="J47" s="243"/>
      <c r="K47" s="243">
        <f>SUM(K48:K50)</f>
        <v>0</v>
      </c>
      <c r="L47" s="243"/>
      <c r="M47" s="243">
        <f>SUM(M48:M50)</f>
        <v>0</v>
      </c>
      <c r="N47" s="243"/>
      <c r="O47" s="243">
        <f>SUM(O48:O50)</f>
        <v>0</v>
      </c>
      <c r="P47" s="243"/>
      <c r="Q47" s="243">
        <f>SUM(Q48:Q50)</f>
        <v>0</v>
      </c>
      <c r="R47" s="244"/>
      <c r="S47" s="243"/>
      <c r="AE47" t="s">
        <v>102</v>
      </c>
    </row>
    <row r="48" spans="1:60" outlineLevel="1" x14ac:dyDescent="0.2">
      <c r="A48" s="218">
        <v>23</v>
      </c>
      <c r="B48" s="228" t="s">
        <v>171</v>
      </c>
      <c r="C48" s="266" t="s">
        <v>172</v>
      </c>
      <c r="D48" s="230" t="s">
        <v>105</v>
      </c>
      <c r="E48" s="234">
        <v>17.78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41">
        <v>1E-4</v>
      </c>
      <c r="O48" s="241">
        <f>ROUND(E48*N48,2)</f>
        <v>0</v>
      </c>
      <c r="P48" s="241">
        <v>0</v>
      </c>
      <c r="Q48" s="241">
        <f>ROUND(E48*P48,2)</f>
        <v>0</v>
      </c>
      <c r="R48" s="242" t="s">
        <v>173</v>
      </c>
      <c r="S48" s="241" t="s">
        <v>107</v>
      </c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108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/>
      <c r="B49" s="228"/>
      <c r="C49" s="268" t="s">
        <v>174</v>
      </c>
      <c r="D49" s="232"/>
      <c r="E49" s="236">
        <v>17.78</v>
      </c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2"/>
      <c r="S49" s="241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113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>
        <v>24</v>
      </c>
      <c r="B50" s="228" t="s">
        <v>175</v>
      </c>
      <c r="C50" s="266" t="s">
        <v>176</v>
      </c>
      <c r="D50" s="230" t="s">
        <v>105</v>
      </c>
      <c r="E50" s="234">
        <v>17.78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2.7999999999999998E-4</v>
      </c>
      <c r="O50" s="241">
        <f>ROUND(E50*N50,2)</f>
        <v>0</v>
      </c>
      <c r="P50" s="241">
        <v>0</v>
      </c>
      <c r="Q50" s="241">
        <f>ROUND(E50*P50,2)</f>
        <v>0</v>
      </c>
      <c r="R50" s="242" t="s">
        <v>173</v>
      </c>
      <c r="S50" s="241" t="s">
        <v>107</v>
      </c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108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x14ac:dyDescent="0.2">
      <c r="A51" s="224" t="s">
        <v>101</v>
      </c>
      <c r="B51" s="229" t="s">
        <v>71</v>
      </c>
      <c r="C51" s="267" t="s">
        <v>72</v>
      </c>
      <c r="D51" s="231"/>
      <c r="E51" s="235"/>
      <c r="F51" s="243"/>
      <c r="G51" s="243">
        <f>SUM(G52:G54)</f>
        <v>0</v>
      </c>
      <c r="H51" s="243"/>
      <c r="I51" s="243">
        <f>SUM(I52:I54)</f>
        <v>0</v>
      </c>
      <c r="J51" s="243"/>
      <c r="K51" s="243">
        <f>SUM(K52:K54)</f>
        <v>0</v>
      </c>
      <c r="L51" s="243"/>
      <c r="M51" s="243">
        <f>SUM(M52:M54)</f>
        <v>0</v>
      </c>
      <c r="N51" s="243"/>
      <c r="O51" s="243">
        <f>SUM(O52:O54)</f>
        <v>0</v>
      </c>
      <c r="P51" s="243"/>
      <c r="Q51" s="243">
        <f>SUM(Q52:Q54)</f>
        <v>2.5299999999999998</v>
      </c>
      <c r="R51" s="244"/>
      <c r="S51" s="243"/>
      <c r="AE51" t="s">
        <v>102</v>
      </c>
    </row>
    <row r="52" spans="1:60" ht="33.75" outlineLevel="1" x14ac:dyDescent="0.2">
      <c r="A52" s="218">
        <v>25</v>
      </c>
      <c r="B52" s="228" t="s">
        <v>177</v>
      </c>
      <c r="C52" s="266" t="s">
        <v>178</v>
      </c>
      <c r="D52" s="230" t="s">
        <v>105</v>
      </c>
      <c r="E52" s="234">
        <v>180.60900000000001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41">
        <v>0</v>
      </c>
      <c r="O52" s="241">
        <f>ROUND(E52*N52,2)</f>
        <v>0</v>
      </c>
      <c r="P52" s="241">
        <v>1.4E-2</v>
      </c>
      <c r="Q52" s="241">
        <f>ROUND(E52*P52,2)</f>
        <v>2.5299999999999998</v>
      </c>
      <c r="R52" s="242"/>
      <c r="S52" s="241" t="s">
        <v>138</v>
      </c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108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/>
      <c r="B53" s="228"/>
      <c r="C53" s="268" t="s">
        <v>179</v>
      </c>
      <c r="D53" s="232"/>
      <c r="E53" s="236">
        <v>51.694499999999998</v>
      </c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2"/>
      <c r="S53" s="241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113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8"/>
      <c r="C54" s="268" t="s">
        <v>180</v>
      </c>
      <c r="D54" s="232"/>
      <c r="E54" s="236">
        <v>128.9145</v>
      </c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2"/>
      <c r="S54" s="241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113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x14ac:dyDescent="0.2">
      <c r="A55" s="224" t="s">
        <v>101</v>
      </c>
      <c r="B55" s="229" t="s">
        <v>73</v>
      </c>
      <c r="C55" s="267" t="s">
        <v>74</v>
      </c>
      <c r="D55" s="231"/>
      <c r="E55" s="235"/>
      <c r="F55" s="243"/>
      <c r="G55" s="243">
        <f>SUM(G56:G56)</f>
        <v>0</v>
      </c>
      <c r="H55" s="243"/>
      <c r="I55" s="243">
        <f>SUM(I56:I56)</f>
        <v>0</v>
      </c>
      <c r="J55" s="243"/>
      <c r="K55" s="243">
        <f>SUM(K56:K56)</f>
        <v>0</v>
      </c>
      <c r="L55" s="243"/>
      <c r="M55" s="243">
        <f>SUM(M56:M56)</f>
        <v>0</v>
      </c>
      <c r="N55" s="243"/>
      <c r="O55" s="243">
        <f>SUM(O56:O56)</f>
        <v>0</v>
      </c>
      <c r="P55" s="243"/>
      <c r="Q55" s="243">
        <f>SUM(Q56:Q56)</f>
        <v>0</v>
      </c>
      <c r="R55" s="244"/>
      <c r="S55" s="243"/>
      <c r="AE55" t="s">
        <v>102</v>
      </c>
    </row>
    <row r="56" spans="1:60" outlineLevel="1" x14ac:dyDescent="0.2">
      <c r="A56" s="218">
        <v>26</v>
      </c>
      <c r="B56" s="228" t="s">
        <v>73</v>
      </c>
      <c r="C56" s="266" t="s">
        <v>181</v>
      </c>
      <c r="D56" s="230" t="s">
        <v>145</v>
      </c>
      <c r="E56" s="234">
        <v>1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2"/>
      <c r="S56" s="241" t="s">
        <v>138</v>
      </c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108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x14ac:dyDescent="0.2">
      <c r="A57" s="224" t="s">
        <v>101</v>
      </c>
      <c r="B57" s="229" t="s">
        <v>75</v>
      </c>
      <c r="C57" s="267" t="s">
        <v>76</v>
      </c>
      <c r="D57" s="231"/>
      <c r="E57" s="235"/>
      <c r="F57" s="243"/>
      <c r="G57" s="243">
        <f>SUM(G58:G62)</f>
        <v>0</v>
      </c>
      <c r="H57" s="243"/>
      <c r="I57" s="243">
        <f>SUM(I58:I62)</f>
        <v>0</v>
      </c>
      <c r="J57" s="243"/>
      <c r="K57" s="243">
        <f>SUM(K58:K62)</f>
        <v>0</v>
      </c>
      <c r="L57" s="243"/>
      <c r="M57" s="243">
        <f>SUM(M58:M62)</f>
        <v>0</v>
      </c>
      <c r="N57" s="243"/>
      <c r="O57" s="243">
        <f>SUM(O58:O62)</f>
        <v>0</v>
      </c>
      <c r="P57" s="243"/>
      <c r="Q57" s="243">
        <f>SUM(Q58:Q62)</f>
        <v>0</v>
      </c>
      <c r="R57" s="244"/>
      <c r="S57" s="243"/>
      <c r="AE57" t="s">
        <v>102</v>
      </c>
    </row>
    <row r="58" spans="1:60" outlineLevel="1" x14ac:dyDescent="0.2">
      <c r="A58" s="218">
        <v>27</v>
      </c>
      <c r="B58" s="228" t="s">
        <v>182</v>
      </c>
      <c r="C58" s="266" t="s">
        <v>183</v>
      </c>
      <c r="D58" s="230" t="s">
        <v>133</v>
      </c>
      <c r="E58" s="234">
        <v>2.528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2" t="s">
        <v>126</v>
      </c>
      <c r="S58" s="241" t="s">
        <v>107</v>
      </c>
      <c r="T58" s="217"/>
      <c r="U58" s="217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108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>
        <v>28</v>
      </c>
      <c r="B59" s="228" t="s">
        <v>184</v>
      </c>
      <c r="C59" s="266" t="s">
        <v>185</v>
      </c>
      <c r="D59" s="230" t="s">
        <v>133</v>
      </c>
      <c r="E59" s="234">
        <v>126.20308</v>
      </c>
      <c r="F59" s="240"/>
      <c r="G59" s="241">
        <f>ROUND(E59*F59,2)</f>
        <v>0</v>
      </c>
      <c r="H59" s="240"/>
      <c r="I59" s="241">
        <f>ROUND(E59*H59,2)</f>
        <v>0</v>
      </c>
      <c r="J59" s="240"/>
      <c r="K59" s="241">
        <f>ROUND(E59*J59,2)</f>
        <v>0</v>
      </c>
      <c r="L59" s="241">
        <v>21</v>
      </c>
      <c r="M59" s="241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2" t="s">
        <v>186</v>
      </c>
      <c r="S59" s="241" t="s">
        <v>107</v>
      </c>
      <c r="T59" s="217"/>
      <c r="U59" s="217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187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>
        <v>29</v>
      </c>
      <c r="B60" s="228" t="s">
        <v>188</v>
      </c>
      <c r="C60" s="266" t="s">
        <v>189</v>
      </c>
      <c r="D60" s="230" t="s">
        <v>133</v>
      </c>
      <c r="E60" s="234">
        <v>6.3101500000000001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2" t="s">
        <v>186</v>
      </c>
      <c r="S60" s="241" t="s">
        <v>107</v>
      </c>
      <c r="T60" s="217"/>
      <c r="U60" s="217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187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>
        <v>30</v>
      </c>
      <c r="B61" s="228" t="s">
        <v>190</v>
      </c>
      <c r="C61" s="266" t="s">
        <v>191</v>
      </c>
      <c r="D61" s="230" t="s">
        <v>133</v>
      </c>
      <c r="E61" s="234">
        <v>31.55077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21</v>
      </c>
      <c r="M61" s="241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2" t="s">
        <v>126</v>
      </c>
      <c r="S61" s="241" t="s">
        <v>107</v>
      </c>
      <c r="T61" s="217"/>
      <c r="U61" s="217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187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>
        <v>31</v>
      </c>
      <c r="B62" s="228" t="s">
        <v>192</v>
      </c>
      <c r="C62" s="266" t="s">
        <v>193</v>
      </c>
      <c r="D62" s="230" t="s">
        <v>133</v>
      </c>
      <c r="E62" s="234">
        <v>6.3101500000000001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21</v>
      </c>
      <c r="M62" s="241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2" t="s">
        <v>126</v>
      </c>
      <c r="S62" s="241" t="s">
        <v>107</v>
      </c>
      <c r="T62" s="217"/>
      <c r="U62" s="217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187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x14ac:dyDescent="0.2">
      <c r="A63" s="224" t="s">
        <v>101</v>
      </c>
      <c r="B63" s="229" t="s">
        <v>78</v>
      </c>
      <c r="C63" s="267" t="s">
        <v>29</v>
      </c>
      <c r="D63" s="231"/>
      <c r="E63" s="235"/>
      <c r="F63" s="243"/>
      <c r="G63" s="243">
        <f>SUM(G64:G64)</f>
        <v>0</v>
      </c>
      <c r="H63" s="243"/>
      <c r="I63" s="243">
        <f>SUM(I64:I64)</f>
        <v>0</v>
      </c>
      <c r="J63" s="243"/>
      <c r="K63" s="243">
        <f>SUM(K64:K64)</f>
        <v>0</v>
      </c>
      <c r="L63" s="243"/>
      <c r="M63" s="243">
        <f>SUM(M64:M64)</f>
        <v>0</v>
      </c>
      <c r="N63" s="243"/>
      <c r="O63" s="243">
        <f>SUM(O64:O64)</f>
        <v>0</v>
      </c>
      <c r="P63" s="243"/>
      <c r="Q63" s="243">
        <f>SUM(Q64:Q64)</f>
        <v>0</v>
      </c>
      <c r="R63" s="244"/>
      <c r="S63" s="243"/>
      <c r="AE63" t="s">
        <v>102</v>
      </c>
    </row>
    <row r="64" spans="1:60" outlineLevel="1" x14ac:dyDescent="0.2">
      <c r="A64" s="218">
        <v>32</v>
      </c>
      <c r="B64" s="228" t="s">
        <v>78</v>
      </c>
      <c r="C64" s="266" t="s">
        <v>194</v>
      </c>
      <c r="D64" s="230" t="s">
        <v>145</v>
      </c>
      <c r="E64" s="234">
        <v>1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1">
        <f>G64*(1+L64/100)</f>
        <v>0</v>
      </c>
      <c r="N64" s="241">
        <v>0</v>
      </c>
      <c r="O64" s="241">
        <f>ROUND(E64*N64,2)</f>
        <v>0</v>
      </c>
      <c r="P64" s="241">
        <v>0</v>
      </c>
      <c r="Q64" s="241">
        <f>ROUND(E64*P64,2)</f>
        <v>0</v>
      </c>
      <c r="R64" s="242"/>
      <c r="S64" s="241" t="s">
        <v>138</v>
      </c>
      <c r="T64" s="217"/>
      <c r="U64" s="217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108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x14ac:dyDescent="0.2">
      <c r="A65" s="224" t="s">
        <v>101</v>
      </c>
      <c r="B65" s="229" t="s">
        <v>79</v>
      </c>
      <c r="C65" s="267" t="s">
        <v>30</v>
      </c>
      <c r="D65" s="231"/>
      <c r="E65" s="235"/>
      <c r="F65" s="243"/>
      <c r="G65" s="243">
        <f>SUM(G66:G67)</f>
        <v>0</v>
      </c>
      <c r="H65" s="243"/>
      <c r="I65" s="243">
        <f>SUM(I66:I67)</f>
        <v>0</v>
      </c>
      <c r="J65" s="243"/>
      <c r="K65" s="243">
        <f>SUM(K66:K67)</f>
        <v>0</v>
      </c>
      <c r="L65" s="243"/>
      <c r="M65" s="243">
        <f>SUM(M66:M67)</f>
        <v>0</v>
      </c>
      <c r="N65" s="243"/>
      <c r="O65" s="243">
        <f>SUM(O66:O67)</f>
        <v>0</v>
      </c>
      <c r="P65" s="243"/>
      <c r="Q65" s="243">
        <f>SUM(Q66:Q67)</f>
        <v>0</v>
      </c>
      <c r="R65" s="244"/>
      <c r="S65" s="243"/>
      <c r="AE65" t="s">
        <v>102</v>
      </c>
    </row>
    <row r="66" spans="1:60" outlineLevel="1" x14ac:dyDescent="0.2">
      <c r="A66" s="218">
        <v>33</v>
      </c>
      <c r="B66" s="228" t="s">
        <v>195</v>
      </c>
      <c r="C66" s="266" t="s">
        <v>196</v>
      </c>
      <c r="D66" s="230" t="s">
        <v>105</v>
      </c>
      <c r="E66" s="234">
        <v>144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21</v>
      </c>
      <c r="M66" s="241">
        <f>G66*(1+L66/100)</f>
        <v>0</v>
      </c>
      <c r="N66" s="241">
        <v>0</v>
      </c>
      <c r="O66" s="241">
        <f>ROUND(E66*N66,2)</f>
        <v>0</v>
      </c>
      <c r="P66" s="241">
        <v>0</v>
      </c>
      <c r="Q66" s="241">
        <f>ROUND(E66*P66,2)</f>
        <v>0</v>
      </c>
      <c r="R66" s="242"/>
      <c r="S66" s="241" t="s">
        <v>138</v>
      </c>
      <c r="T66" s="217"/>
      <c r="U66" s="217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108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45"/>
      <c r="B67" s="246"/>
      <c r="C67" s="269" t="s">
        <v>197</v>
      </c>
      <c r="D67" s="247"/>
      <c r="E67" s="248">
        <v>144</v>
      </c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9"/>
      <c r="Q67" s="249"/>
      <c r="R67" s="250"/>
      <c r="S67" s="249"/>
      <c r="T67" s="217"/>
      <c r="U67" s="217"/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113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x14ac:dyDescent="0.2">
      <c r="A68" s="6"/>
      <c r="B68" s="7" t="s">
        <v>198</v>
      </c>
      <c r="C68" s="270" t="s">
        <v>198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AC68">
        <v>15</v>
      </c>
      <c r="AD68">
        <v>21</v>
      </c>
    </row>
    <row r="69" spans="1:60" x14ac:dyDescent="0.2">
      <c r="A69" s="251"/>
      <c r="B69" s="252" t="s">
        <v>31</v>
      </c>
      <c r="C69" s="271" t="s">
        <v>198</v>
      </c>
      <c r="D69" s="253"/>
      <c r="E69" s="254"/>
      <c r="F69" s="254"/>
      <c r="G69" s="265">
        <f>G7+G9+G12+G15+G19+G24+G26+G30+G38+G47+G51+G55+G57+G63+G65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AC69">
        <f>SUMIF(L7:L67,AC68,G7:G67)</f>
        <v>0</v>
      </c>
      <c r="AD69">
        <f>SUMIF(L7:L67,AD68,G7:G67)</f>
        <v>0</v>
      </c>
      <c r="AE69" t="s">
        <v>199</v>
      </c>
    </row>
    <row r="70" spans="1:60" x14ac:dyDescent="0.2">
      <c r="A70" s="6"/>
      <c r="B70" s="7" t="s">
        <v>198</v>
      </c>
      <c r="C70" s="270" t="s">
        <v>198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1:60" x14ac:dyDescent="0.2">
      <c r="A71" s="6"/>
      <c r="B71" s="7" t="s">
        <v>198</v>
      </c>
      <c r="C71" s="270" t="s">
        <v>198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60" x14ac:dyDescent="0.2">
      <c r="A72" s="255" t="s">
        <v>200</v>
      </c>
      <c r="B72" s="255"/>
      <c r="C72" s="272"/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1:60" x14ac:dyDescent="0.2">
      <c r="A73" s="256"/>
      <c r="B73" s="257"/>
      <c r="C73" s="273"/>
      <c r="D73" s="257"/>
      <c r="E73" s="257"/>
      <c r="F73" s="257"/>
      <c r="G73" s="258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AE73" t="s">
        <v>201</v>
      </c>
    </row>
    <row r="74" spans="1:60" x14ac:dyDescent="0.2">
      <c r="A74" s="259"/>
      <c r="B74" s="260"/>
      <c r="C74" s="274"/>
      <c r="D74" s="260"/>
      <c r="E74" s="260"/>
      <c r="F74" s="260"/>
      <c r="G74" s="261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1:60" x14ac:dyDescent="0.2">
      <c r="A75" s="259"/>
      <c r="B75" s="260"/>
      <c r="C75" s="274"/>
      <c r="D75" s="260"/>
      <c r="E75" s="260"/>
      <c r="F75" s="260"/>
      <c r="G75" s="261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60" x14ac:dyDescent="0.2">
      <c r="A76" s="259"/>
      <c r="B76" s="260"/>
      <c r="C76" s="274"/>
      <c r="D76" s="260"/>
      <c r="E76" s="260"/>
      <c r="F76" s="260"/>
      <c r="G76" s="261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60" x14ac:dyDescent="0.2">
      <c r="A77" s="262"/>
      <c r="B77" s="263"/>
      <c r="C77" s="275"/>
      <c r="D77" s="263"/>
      <c r="E77" s="263"/>
      <c r="F77" s="263"/>
      <c r="G77" s="26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60" x14ac:dyDescent="0.2">
      <c r="A78" s="6"/>
      <c r="B78" s="7" t="s">
        <v>198</v>
      </c>
      <c r="C78" s="270" t="s">
        <v>198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60" x14ac:dyDescent="0.2">
      <c r="C79" s="276"/>
      <c r="D79" s="205"/>
      <c r="AE79" t="s">
        <v>202</v>
      </c>
    </row>
    <row r="80" spans="1:60" x14ac:dyDescent="0.2">
      <c r="D80" s="205"/>
    </row>
    <row r="81" spans="4:4" x14ac:dyDescent="0.2">
      <c r="D81" s="205"/>
    </row>
    <row r="82" spans="4:4" x14ac:dyDescent="0.2">
      <c r="D82" s="205"/>
    </row>
    <row r="83" spans="4:4" x14ac:dyDescent="0.2">
      <c r="D83" s="205"/>
    </row>
    <row r="84" spans="4:4" x14ac:dyDescent="0.2">
      <c r="D84" s="205"/>
    </row>
    <row r="85" spans="4:4" x14ac:dyDescent="0.2">
      <c r="D85" s="205"/>
    </row>
    <row r="86" spans="4:4" x14ac:dyDescent="0.2">
      <c r="D86" s="205"/>
    </row>
    <row r="87" spans="4:4" x14ac:dyDescent="0.2">
      <c r="D87" s="205"/>
    </row>
    <row r="88" spans="4:4" x14ac:dyDescent="0.2">
      <c r="D88" s="205"/>
    </row>
    <row r="89" spans="4:4" x14ac:dyDescent="0.2">
      <c r="D89" s="205"/>
    </row>
    <row r="90" spans="4:4" x14ac:dyDescent="0.2">
      <c r="D90" s="205"/>
    </row>
    <row r="91" spans="4:4" x14ac:dyDescent="0.2">
      <c r="D91" s="205"/>
    </row>
    <row r="92" spans="4:4" x14ac:dyDescent="0.2">
      <c r="D92" s="205"/>
    </row>
    <row r="93" spans="4:4" x14ac:dyDescent="0.2">
      <c r="D93" s="205"/>
    </row>
    <row r="94" spans="4:4" x14ac:dyDescent="0.2">
      <c r="D94" s="205"/>
    </row>
    <row r="95" spans="4:4" x14ac:dyDescent="0.2">
      <c r="D95" s="205"/>
    </row>
    <row r="96" spans="4:4" x14ac:dyDescent="0.2">
      <c r="D96" s="205"/>
    </row>
    <row r="97" spans="4:4" x14ac:dyDescent="0.2">
      <c r="D97" s="205"/>
    </row>
    <row r="98" spans="4:4" x14ac:dyDescent="0.2">
      <c r="D98" s="205"/>
    </row>
    <row r="99" spans="4:4" x14ac:dyDescent="0.2">
      <c r="D99" s="205"/>
    </row>
    <row r="100" spans="4:4" x14ac:dyDescent="0.2">
      <c r="D100" s="205"/>
    </row>
    <row r="101" spans="4:4" x14ac:dyDescent="0.2">
      <c r="D101" s="205"/>
    </row>
    <row r="102" spans="4:4" x14ac:dyDescent="0.2">
      <c r="D102" s="205"/>
    </row>
    <row r="103" spans="4:4" x14ac:dyDescent="0.2">
      <c r="D103" s="205"/>
    </row>
    <row r="104" spans="4:4" x14ac:dyDescent="0.2">
      <c r="D104" s="205"/>
    </row>
    <row r="105" spans="4:4" x14ac:dyDescent="0.2">
      <c r="D105" s="205"/>
    </row>
    <row r="106" spans="4:4" x14ac:dyDescent="0.2">
      <c r="D106" s="205"/>
    </row>
    <row r="107" spans="4:4" x14ac:dyDescent="0.2">
      <c r="D107" s="205"/>
    </row>
    <row r="108" spans="4:4" x14ac:dyDescent="0.2">
      <c r="D108" s="205"/>
    </row>
    <row r="109" spans="4:4" x14ac:dyDescent="0.2">
      <c r="D109" s="205"/>
    </row>
    <row r="110" spans="4:4" x14ac:dyDescent="0.2">
      <c r="D110" s="205"/>
    </row>
    <row r="111" spans="4:4" x14ac:dyDescent="0.2">
      <c r="D111" s="205"/>
    </row>
    <row r="112" spans="4:4" x14ac:dyDescent="0.2">
      <c r="D112" s="205"/>
    </row>
    <row r="113" spans="4:4" x14ac:dyDescent="0.2">
      <c r="D113" s="205"/>
    </row>
    <row r="114" spans="4:4" x14ac:dyDescent="0.2">
      <c r="D114" s="205"/>
    </row>
    <row r="115" spans="4:4" x14ac:dyDescent="0.2">
      <c r="D115" s="205"/>
    </row>
    <row r="116" spans="4:4" x14ac:dyDescent="0.2">
      <c r="D116" s="205"/>
    </row>
    <row r="117" spans="4:4" x14ac:dyDescent="0.2">
      <c r="D117" s="205"/>
    </row>
    <row r="118" spans="4:4" x14ac:dyDescent="0.2">
      <c r="D118" s="205"/>
    </row>
    <row r="119" spans="4:4" x14ac:dyDescent="0.2">
      <c r="D119" s="205"/>
    </row>
    <row r="120" spans="4:4" x14ac:dyDescent="0.2">
      <c r="D120" s="205"/>
    </row>
    <row r="121" spans="4:4" x14ac:dyDescent="0.2">
      <c r="D121" s="205"/>
    </row>
    <row r="122" spans="4:4" x14ac:dyDescent="0.2">
      <c r="D122" s="205"/>
    </row>
    <row r="123" spans="4:4" x14ac:dyDescent="0.2">
      <c r="D123" s="205"/>
    </row>
    <row r="124" spans="4:4" x14ac:dyDescent="0.2">
      <c r="D124" s="205"/>
    </row>
    <row r="125" spans="4:4" x14ac:dyDescent="0.2">
      <c r="D125" s="205"/>
    </row>
    <row r="126" spans="4:4" x14ac:dyDescent="0.2">
      <c r="D126" s="205"/>
    </row>
    <row r="127" spans="4:4" x14ac:dyDescent="0.2">
      <c r="D127" s="205"/>
    </row>
    <row r="128" spans="4:4" x14ac:dyDescent="0.2">
      <c r="D128" s="205"/>
    </row>
    <row r="129" spans="4:4" x14ac:dyDescent="0.2">
      <c r="D129" s="205"/>
    </row>
    <row r="130" spans="4:4" x14ac:dyDescent="0.2">
      <c r="D130" s="205"/>
    </row>
    <row r="131" spans="4:4" x14ac:dyDescent="0.2">
      <c r="D131" s="205"/>
    </row>
    <row r="132" spans="4:4" x14ac:dyDescent="0.2">
      <c r="D132" s="205"/>
    </row>
    <row r="133" spans="4:4" x14ac:dyDescent="0.2">
      <c r="D133" s="205"/>
    </row>
    <row r="134" spans="4:4" x14ac:dyDescent="0.2">
      <c r="D134" s="205"/>
    </row>
    <row r="135" spans="4:4" x14ac:dyDescent="0.2">
      <c r="D135" s="205"/>
    </row>
    <row r="136" spans="4:4" x14ac:dyDescent="0.2">
      <c r="D136" s="205"/>
    </row>
    <row r="137" spans="4:4" x14ac:dyDescent="0.2">
      <c r="D137" s="205"/>
    </row>
    <row r="138" spans="4:4" x14ac:dyDescent="0.2">
      <c r="D138" s="205"/>
    </row>
    <row r="139" spans="4:4" x14ac:dyDescent="0.2">
      <c r="D139" s="205"/>
    </row>
    <row r="140" spans="4:4" x14ac:dyDescent="0.2">
      <c r="D140" s="205"/>
    </row>
    <row r="141" spans="4:4" x14ac:dyDescent="0.2">
      <c r="D141" s="205"/>
    </row>
    <row r="142" spans="4:4" x14ac:dyDescent="0.2">
      <c r="D142" s="205"/>
    </row>
    <row r="143" spans="4:4" x14ac:dyDescent="0.2">
      <c r="D143" s="205"/>
    </row>
    <row r="144" spans="4:4" x14ac:dyDescent="0.2">
      <c r="D144" s="205"/>
    </row>
    <row r="145" spans="4:4" x14ac:dyDescent="0.2">
      <c r="D145" s="205"/>
    </row>
    <row r="146" spans="4:4" x14ac:dyDescent="0.2">
      <c r="D146" s="205"/>
    </row>
    <row r="147" spans="4:4" x14ac:dyDescent="0.2">
      <c r="D147" s="205"/>
    </row>
    <row r="148" spans="4:4" x14ac:dyDescent="0.2">
      <c r="D148" s="205"/>
    </row>
    <row r="149" spans="4:4" x14ac:dyDescent="0.2">
      <c r="D149" s="205"/>
    </row>
    <row r="150" spans="4:4" x14ac:dyDescent="0.2">
      <c r="D150" s="205"/>
    </row>
    <row r="151" spans="4:4" x14ac:dyDescent="0.2">
      <c r="D151" s="205"/>
    </row>
    <row r="152" spans="4:4" x14ac:dyDescent="0.2">
      <c r="D152" s="205"/>
    </row>
    <row r="153" spans="4:4" x14ac:dyDescent="0.2">
      <c r="D153" s="205"/>
    </row>
    <row r="154" spans="4:4" x14ac:dyDescent="0.2">
      <c r="D154" s="205"/>
    </row>
    <row r="155" spans="4:4" x14ac:dyDescent="0.2">
      <c r="D155" s="205"/>
    </row>
    <row r="156" spans="4:4" x14ac:dyDescent="0.2">
      <c r="D156" s="205"/>
    </row>
    <row r="157" spans="4:4" x14ac:dyDescent="0.2">
      <c r="D157" s="205"/>
    </row>
    <row r="158" spans="4:4" x14ac:dyDescent="0.2">
      <c r="D158" s="205"/>
    </row>
    <row r="159" spans="4:4" x14ac:dyDescent="0.2">
      <c r="D159" s="205"/>
    </row>
    <row r="160" spans="4:4" x14ac:dyDescent="0.2">
      <c r="D160" s="205"/>
    </row>
    <row r="161" spans="4:4" x14ac:dyDescent="0.2">
      <c r="D161" s="205"/>
    </row>
    <row r="162" spans="4:4" x14ac:dyDescent="0.2">
      <c r="D162" s="205"/>
    </row>
    <row r="163" spans="4:4" x14ac:dyDescent="0.2">
      <c r="D163" s="205"/>
    </row>
    <row r="164" spans="4:4" x14ac:dyDescent="0.2">
      <c r="D164" s="205"/>
    </row>
    <row r="165" spans="4:4" x14ac:dyDescent="0.2">
      <c r="D165" s="205"/>
    </row>
    <row r="166" spans="4:4" x14ac:dyDescent="0.2">
      <c r="D166" s="205"/>
    </row>
    <row r="167" spans="4:4" x14ac:dyDescent="0.2">
      <c r="D167" s="205"/>
    </row>
    <row r="168" spans="4:4" x14ac:dyDescent="0.2">
      <c r="D168" s="205"/>
    </row>
    <row r="169" spans="4:4" x14ac:dyDescent="0.2">
      <c r="D169" s="205"/>
    </row>
    <row r="170" spans="4:4" x14ac:dyDescent="0.2">
      <c r="D170" s="205"/>
    </row>
    <row r="171" spans="4:4" x14ac:dyDescent="0.2">
      <c r="D171" s="205"/>
    </row>
    <row r="172" spans="4:4" x14ac:dyDescent="0.2">
      <c r="D172" s="205"/>
    </row>
    <row r="173" spans="4:4" x14ac:dyDescent="0.2">
      <c r="D173" s="205"/>
    </row>
    <row r="174" spans="4:4" x14ac:dyDescent="0.2">
      <c r="D174" s="205"/>
    </row>
    <row r="175" spans="4:4" x14ac:dyDescent="0.2">
      <c r="D175" s="205"/>
    </row>
    <row r="176" spans="4:4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6">
    <mergeCell ref="A1:G1"/>
    <mergeCell ref="C2:G2"/>
    <mergeCell ref="C3:G3"/>
    <mergeCell ref="C4:G4"/>
    <mergeCell ref="A72:C72"/>
    <mergeCell ref="A73:G7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Tibitanzl</dc:creator>
  <cp:lastModifiedBy>Daniel Tibitanzl</cp:lastModifiedBy>
  <cp:lastPrinted>2014-02-28T09:52:57Z</cp:lastPrinted>
  <dcterms:created xsi:type="dcterms:W3CDTF">2009-04-08T07:15:50Z</dcterms:created>
  <dcterms:modified xsi:type="dcterms:W3CDTF">2018-08-20T16:18:54Z</dcterms:modified>
</cp:coreProperties>
</file>